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3125" yWindow="-45" windowWidth="15705" windowHeight="12690" tabRatio="916" activeTab="4"/>
  </bookViews>
  <sheets>
    <sheet name="제출요령" sheetId="165" r:id="rId1"/>
    <sheet name="표지" sheetId="152" r:id="rId2"/>
    <sheet name="양식1" sheetId="153" r:id="rId3"/>
    <sheet name="양식2" sheetId="157" r:id="rId4"/>
    <sheet name="양식3(평가표)" sheetId="150" r:id="rId5"/>
    <sheet name="양식4" sheetId="158" r:id="rId6"/>
    <sheet name="양식4-1" sheetId="151" r:id="rId7"/>
    <sheet name="양식4-2(책임감리원)" sheetId="110" r:id="rId8"/>
    <sheet name="양식4-2(책임감리원)-1" sheetId="169" r:id="rId9"/>
    <sheet name="양식4-2(책임감리원)-2" sheetId="166" r:id="rId10"/>
    <sheet name="양식4-3(보조감리원)" sheetId="170" r:id="rId11"/>
    <sheet name="양식4-3(보조감리원)-1" sheetId="171" r:id="rId12"/>
    <sheet name="양식4-3(보조감리원)-2" sheetId="172" r:id="rId13"/>
    <sheet name="양식4-4(비상주감리원)" sheetId="173" r:id="rId14"/>
    <sheet name="양식5(유사용역)" sheetId="117" r:id="rId15"/>
    <sheet name="양식6(입찰참가제한,영업정지)" sheetId="154" r:id="rId16"/>
    <sheet name="양식7(재정상태)" sheetId="155" r:id="rId17"/>
    <sheet name="양식8" sheetId="145" r:id="rId18"/>
    <sheet name="양식9" sheetId="146" r:id="rId19"/>
    <sheet name="양식10" sheetId="147" r:id="rId20"/>
    <sheet name="양식11" sheetId="156" r:id="rId21"/>
    <sheet name="작업계획및기법각서" sheetId="164" r:id="rId22"/>
    <sheet name="양식12" sheetId="148" r:id="rId23"/>
  </sheets>
  <definedNames>
    <definedName name="_xlnm.Print_Area" localSheetId="2">양식1!$A$1:$K$27</definedName>
    <definedName name="_xlnm.Print_Area" localSheetId="19">양식10!$A$1:$K$39</definedName>
    <definedName name="_xlnm.Print_Area" localSheetId="20">양식11!$A$1:$H$23</definedName>
    <definedName name="_xlnm.Print_Area" localSheetId="22">양식12!$A$1:$G$39</definedName>
    <definedName name="_xlnm.Print_Area" localSheetId="3">양식2!$A$1:$G$21</definedName>
    <definedName name="_xlnm.Print_Area" localSheetId="4">'양식3(평가표)'!$A$1:$I$47</definedName>
    <definedName name="_xlnm.Print_Area" localSheetId="5">양식4!$A$1:$L$24</definedName>
    <definedName name="_xlnm.Print_Area" localSheetId="6">'양식4-1'!$A$1:$H$25</definedName>
    <definedName name="_xlnm.Print_Area" localSheetId="7">'양식4-2(책임감리원)'!$A$1:$N$29</definedName>
    <definedName name="_xlnm.Print_Area" localSheetId="8">'양식4-2(책임감리원)-1'!$A$1:$N$29</definedName>
    <definedName name="_xlnm.Print_Area" localSheetId="9">'양식4-2(책임감리원)-2'!$A$1:$N$29</definedName>
    <definedName name="_xlnm.Print_Area" localSheetId="10">'양식4-3(보조감리원)'!$A$1:$N$50</definedName>
    <definedName name="_xlnm.Print_Area" localSheetId="11">'양식4-3(보조감리원)-1'!$A$1:$N$56</definedName>
    <definedName name="_xlnm.Print_Area" localSheetId="12">'양식4-3(보조감리원)-2'!$A$1:$N$56</definedName>
    <definedName name="_xlnm.Print_Area" localSheetId="13">'양식4-4(비상주감리원)'!$A$1:$N$25</definedName>
    <definedName name="_xlnm.Print_Area" localSheetId="14">'양식5(유사용역)'!$A$1:$O$19</definedName>
    <definedName name="_xlnm.Print_Area" localSheetId="15">'양식6(입찰참가제한,영업정지)'!$A$1:$K$28</definedName>
    <definedName name="_xlnm.Print_Area" localSheetId="17">양식8!$A$1:$L$44</definedName>
    <definedName name="_xlnm.Print_Area" localSheetId="18">양식9!$A$1:$J$22</definedName>
    <definedName name="_xlnm.Print_Area" localSheetId="21">작업계획및기법각서!$A$1:$K$24</definedName>
    <definedName name="_xlnm.Print_Area" localSheetId="0">제출요령!$A$1:$H$24</definedName>
    <definedName name="_xlnm.Print_Area" localSheetId="1">표지!$B$1:$I$28</definedName>
  </definedNames>
  <calcPr calcId="162913"/>
</workbook>
</file>

<file path=xl/calcChain.xml><?xml version="1.0" encoding="utf-8"?>
<calcChain xmlns="http://schemas.openxmlformats.org/spreadsheetml/2006/main">
  <c r="F43" i="150" l="1"/>
  <c r="B17" i="154" l="1"/>
  <c r="B9" i="154"/>
  <c r="A6" i="154"/>
  <c r="B8" i="154"/>
  <c r="B7" i="154"/>
  <c r="G43" i="150"/>
  <c r="E11" i="148"/>
  <c r="E13" i="148"/>
  <c r="E15" i="148"/>
  <c r="E17" i="148"/>
  <c r="E19" i="148"/>
  <c r="E21" i="148"/>
  <c r="E23" i="148"/>
  <c r="E25" i="148"/>
  <c r="E27" i="148"/>
  <c r="E9" i="148"/>
  <c r="E7" i="148"/>
  <c r="A7" i="148"/>
  <c r="B23" i="148"/>
  <c r="B15" i="148"/>
  <c r="B11" i="148"/>
  <c r="B9" i="148"/>
  <c r="A23" i="148"/>
  <c r="A15" i="148"/>
  <c r="A13" i="148"/>
  <c r="C4" i="164"/>
  <c r="C3" i="164"/>
  <c r="B25" i="147"/>
  <c r="B23" i="147"/>
  <c r="B21" i="147"/>
  <c r="B19" i="147"/>
  <c r="B17" i="147"/>
  <c r="B15" i="147"/>
  <c r="F12" i="146"/>
  <c r="G12" i="146" s="1"/>
  <c r="I12" i="146" s="1"/>
  <c r="F18" i="146"/>
  <c r="G18" i="146" s="1"/>
  <c r="I18" i="146" s="1"/>
  <c r="F17" i="146"/>
  <c r="G17" i="146" s="1"/>
  <c r="I17" i="146" s="1"/>
  <c r="G11" i="146"/>
  <c r="I11" i="146" s="1"/>
  <c r="G10" i="146"/>
  <c r="I10" i="146" s="1"/>
  <c r="G9" i="146"/>
  <c r="I9" i="146" s="1"/>
  <c r="F33" i="150" s="1"/>
  <c r="J9" i="146"/>
  <c r="J10" i="146"/>
  <c r="J11" i="146"/>
  <c r="J8" i="146"/>
  <c r="G8" i="146"/>
  <c r="I8" i="146" s="1"/>
  <c r="F32" i="150" s="1"/>
  <c r="K40" i="145"/>
  <c r="H11" i="145"/>
  <c r="H12" i="145"/>
  <c r="H8" i="145"/>
  <c r="H10" i="145"/>
  <c r="J9" i="145"/>
  <c r="O3" i="145"/>
  <c r="O4" i="145" s="1"/>
  <c r="J11" i="154"/>
  <c r="J13" i="154"/>
  <c r="J15" i="154"/>
  <c r="J17" i="154"/>
  <c r="J19" i="154"/>
  <c r="J21" i="154"/>
  <c r="J23" i="154"/>
  <c r="J9" i="154"/>
  <c r="A19" i="154"/>
  <c r="A11" i="154"/>
  <c r="A9" i="154"/>
  <c r="J8" i="154"/>
  <c r="J7" i="154"/>
  <c r="C14" i="152"/>
  <c r="G38" i="145" s="1"/>
  <c r="E38" i="145" s="1"/>
  <c r="H12" i="150"/>
  <c r="H8" i="150"/>
  <c r="F13" i="158"/>
  <c r="F18" i="150" s="1"/>
  <c r="I3" i="173"/>
  <c r="J3" i="173" s="1"/>
  <c r="C4" i="173"/>
  <c r="C3" i="173"/>
  <c r="J22" i="173"/>
  <c r="J21" i="173"/>
  <c r="J20" i="173"/>
  <c r="J19" i="173"/>
  <c r="J18" i="173"/>
  <c r="J17" i="173"/>
  <c r="J16" i="173"/>
  <c r="J15" i="173"/>
  <c r="J14" i="173"/>
  <c r="J13" i="173"/>
  <c r="N13" i="173" s="1"/>
  <c r="J12" i="173"/>
  <c r="N12" i="173" s="1"/>
  <c r="J11" i="173"/>
  <c r="N11" i="173" s="1"/>
  <c r="J10" i="173"/>
  <c r="J10" i="158"/>
  <c r="L10" i="158" s="1"/>
  <c r="H10" i="158"/>
  <c r="C31" i="172"/>
  <c r="J54" i="172"/>
  <c r="J53" i="172"/>
  <c r="J52" i="172"/>
  <c r="J51" i="172"/>
  <c r="J50" i="172"/>
  <c r="J49" i="172"/>
  <c r="J48" i="172"/>
  <c r="J47" i="172"/>
  <c r="J46" i="172"/>
  <c r="J45" i="172"/>
  <c r="J44" i="172"/>
  <c r="J43" i="172"/>
  <c r="J42" i="172"/>
  <c r="J41" i="172"/>
  <c r="N41" i="172" s="1"/>
  <c r="J40" i="172"/>
  <c r="N40" i="172" s="1"/>
  <c r="J39" i="172"/>
  <c r="N39" i="172" s="1"/>
  <c r="J38" i="172"/>
  <c r="C31" i="171"/>
  <c r="J54" i="171"/>
  <c r="J53" i="171"/>
  <c r="J52" i="171"/>
  <c r="J51" i="171"/>
  <c r="J50" i="171"/>
  <c r="J49" i="171"/>
  <c r="J48" i="171"/>
  <c r="J47" i="171"/>
  <c r="J46" i="171"/>
  <c r="J45" i="171"/>
  <c r="J44" i="171"/>
  <c r="J43" i="171"/>
  <c r="J42" i="171"/>
  <c r="J41" i="171"/>
  <c r="N41" i="171" s="1"/>
  <c r="J40" i="171"/>
  <c r="N40" i="171" s="1"/>
  <c r="J39" i="171"/>
  <c r="N39" i="171" s="1"/>
  <c r="J38" i="171"/>
  <c r="F10" i="158"/>
  <c r="C28" i="170"/>
  <c r="J43" i="170"/>
  <c r="J44" i="170"/>
  <c r="J45" i="170"/>
  <c r="J46" i="170"/>
  <c r="J47" i="170"/>
  <c r="J19" i="170"/>
  <c r="J20" i="170"/>
  <c r="J21" i="170"/>
  <c r="J22" i="170"/>
  <c r="J18" i="170"/>
  <c r="J42" i="170"/>
  <c r="J41" i="170"/>
  <c r="J40" i="170"/>
  <c r="J39" i="170"/>
  <c r="J38" i="170"/>
  <c r="N38" i="170" s="1"/>
  <c r="J37" i="170"/>
  <c r="N37" i="170" s="1"/>
  <c r="J36" i="170"/>
  <c r="N36" i="170" s="1"/>
  <c r="J35" i="170"/>
  <c r="J9" i="158"/>
  <c r="F15" i="150" s="1"/>
  <c r="H9" i="158"/>
  <c r="F14" i="150" s="1"/>
  <c r="F9" i="158"/>
  <c r="F13" i="150" s="1"/>
  <c r="C3" i="170"/>
  <c r="H8" i="158"/>
  <c r="F10" i="150" s="1"/>
  <c r="J8" i="158"/>
  <c r="F11" i="150" s="1"/>
  <c r="J26" i="172"/>
  <c r="J25" i="172"/>
  <c r="J24" i="172"/>
  <c r="J23" i="172"/>
  <c r="J22" i="172"/>
  <c r="J21" i="172"/>
  <c r="J20" i="172"/>
  <c r="J19" i="172"/>
  <c r="J18" i="172"/>
  <c r="J17" i="172"/>
  <c r="J16" i="172"/>
  <c r="J15" i="172"/>
  <c r="J14" i="172"/>
  <c r="N13" i="172"/>
  <c r="J13" i="172"/>
  <c r="J12" i="172"/>
  <c r="N12" i="172" s="1"/>
  <c r="N11" i="172"/>
  <c r="J11" i="172"/>
  <c r="J10" i="172"/>
  <c r="N10" i="172" s="1"/>
  <c r="C4" i="172"/>
  <c r="C3" i="172"/>
  <c r="J26" i="171"/>
  <c r="J25" i="171"/>
  <c r="J24" i="171"/>
  <c r="J23" i="171"/>
  <c r="J22" i="171"/>
  <c r="J21" i="171"/>
  <c r="J20" i="171"/>
  <c r="J19" i="171"/>
  <c r="J18" i="171"/>
  <c r="J17" i="171"/>
  <c r="J16" i="171"/>
  <c r="J15" i="171"/>
  <c r="J14" i="171"/>
  <c r="J13" i="171"/>
  <c r="N13" i="171" s="1"/>
  <c r="J12" i="171"/>
  <c r="N12" i="171" s="1"/>
  <c r="J11" i="171"/>
  <c r="N11" i="171" s="1"/>
  <c r="J10" i="171"/>
  <c r="C4" i="171"/>
  <c r="C3" i="171"/>
  <c r="J17" i="170"/>
  <c r="J16" i="170"/>
  <c r="J15" i="170"/>
  <c r="J14" i="170"/>
  <c r="J13" i="170"/>
  <c r="N13" i="170" s="1"/>
  <c r="J12" i="170"/>
  <c r="N12" i="170" s="1"/>
  <c r="J11" i="170"/>
  <c r="N11" i="170" s="1"/>
  <c r="J10" i="170"/>
  <c r="J26" i="169"/>
  <c r="J25" i="169"/>
  <c r="J24" i="169"/>
  <c r="J23" i="169"/>
  <c r="J22" i="169"/>
  <c r="J21" i="169"/>
  <c r="J20" i="169"/>
  <c r="J19" i="169"/>
  <c r="J18" i="169"/>
  <c r="J17" i="169"/>
  <c r="J16" i="169"/>
  <c r="J15" i="169"/>
  <c r="J14" i="169"/>
  <c r="J13" i="169"/>
  <c r="N13" i="169" s="1"/>
  <c r="J12" i="169"/>
  <c r="N12" i="169" s="1"/>
  <c r="J11" i="169"/>
  <c r="N11" i="169" s="1"/>
  <c r="J10" i="169"/>
  <c r="N10" i="169" s="1"/>
  <c r="C4" i="169"/>
  <c r="C3" i="169"/>
  <c r="J26" i="166"/>
  <c r="J25" i="166"/>
  <c r="J24" i="166"/>
  <c r="J23" i="166"/>
  <c r="J22" i="166"/>
  <c r="J21" i="166"/>
  <c r="J20" i="166"/>
  <c r="J19" i="166"/>
  <c r="J18" i="166"/>
  <c r="J17" i="166"/>
  <c r="J16" i="166"/>
  <c r="J15" i="166"/>
  <c r="J14" i="166"/>
  <c r="J13" i="166"/>
  <c r="N13" i="166" s="1"/>
  <c r="J12" i="166"/>
  <c r="N12" i="166" s="1"/>
  <c r="N11" i="166"/>
  <c r="J11" i="166"/>
  <c r="J10" i="166"/>
  <c r="C4" i="166"/>
  <c r="C3" i="166"/>
  <c r="J20" i="110"/>
  <c r="J21" i="110"/>
  <c r="J22" i="110"/>
  <c r="J23" i="110"/>
  <c r="J24" i="110"/>
  <c r="J25" i="110"/>
  <c r="J26" i="110"/>
  <c r="J12" i="110"/>
  <c r="J13" i="110"/>
  <c r="N13" i="110" s="1"/>
  <c r="J14" i="110"/>
  <c r="J15" i="110"/>
  <c r="J16" i="110"/>
  <c r="J17" i="110"/>
  <c r="J18" i="110"/>
  <c r="J19" i="110"/>
  <c r="N12" i="110"/>
  <c r="J11" i="110"/>
  <c r="N11" i="110" s="1"/>
  <c r="D13" i="158"/>
  <c r="F17" i="150" s="1"/>
  <c r="B15" i="158"/>
  <c r="B18" i="146" s="1"/>
  <c r="B14" i="158"/>
  <c r="B17" i="146" s="1"/>
  <c r="B13" i="158"/>
  <c r="B19" i="154" s="1"/>
  <c r="B12" i="158"/>
  <c r="B11" i="146" s="1"/>
  <c r="B11" i="158"/>
  <c r="B15" i="154" s="1"/>
  <c r="B10" i="158"/>
  <c r="B10" i="146" s="1"/>
  <c r="B9" i="158"/>
  <c r="C4" i="170" s="1"/>
  <c r="B8" i="158"/>
  <c r="B8" i="146" s="1"/>
  <c r="C15" i="158"/>
  <c r="C14" i="158"/>
  <c r="C12" i="158"/>
  <c r="C11" i="158"/>
  <c r="C10" i="158"/>
  <c r="C9" i="158"/>
  <c r="C8" i="158"/>
  <c r="C18" i="153"/>
  <c r="E18" i="164" s="1"/>
  <c r="C6" i="153"/>
  <c r="C16" i="153"/>
  <c r="E17" i="164" s="1"/>
  <c r="C17" i="153"/>
  <c r="E16" i="164" s="1"/>
  <c r="D9" i="155"/>
  <c r="E9" i="155" s="1"/>
  <c r="F26" i="150" s="1"/>
  <c r="D5" i="155"/>
  <c r="E5" i="155" s="1"/>
  <c r="F25" i="150" s="1"/>
  <c r="J6" i="154"/>
  <c r="Q4" i="117"/>
  <c r="G10" i="117" s="1"/>
  <c r="I17" i="117"/>
  <c r="J16" i="117"/>
  <c r="J10" i="110"/>
  <c r="I15" i="117"/>
  <c r="J14" i="117"/>
  <c r="B9" i="146"/>
  <c r="H31" i="145"/>
  <c r="H32" i="145"/>
  <c r="E33" i="145"/>
  <c r="K31" i="145" s="1"/>
  <c r="F29" i="150" s="1"/>
  <c r="I10" i="117"/>
  <c r="J9" i="117"/>
  <c r="I12" i="117"/>
  <c r="J11" i="117"/>
  <c r="G8" i="147"/>
  <c r="J8" i="147" s="1"/>
  <c r="J9" i="147" s="1"/>
  <c r="F36" i="150" s="1"/>
  <c r="N10" i="110"/>
  <c r="F8" i="158"/>
  <c r="F9" i="150" s="1"/>
  <c r="F40" i="150"/>
  <c r="F39" i="150"/>
  <c r="K42" i="145"/>
  <c r="F30" i="150" s="1"/>
  <c r="N4" i="117"/>
  <c r="E18" i="117"/>
  <c r="E13" i="117"/>
  <c r="C3" i="110"/>
  <c r="B3" i="150"/>
  <c r="A3" i="147" s="1"/>
  <c r="U42" i="150"/>
  <c r="N27" i="172" l="1"/>
  <c r="I5" i="172" s="1"/>
  <c r="C29" i="170"/>
  <c r="B6" i="157"/>
  <c r="C32" i="171"/>
  <c r="B18" i="147"/>
  <c r="B26" i="147"/>
  <c r="B17" i="148"/>
  <c r="B25" i="148"/>
  <c r="B11" i="154"/>
  <c r="C32" i="172"/>
  <c r="D6" i="157"/>
  <c r="N27" i="169"/>
  <c r="I5" i="169" s="1"/>
  <c r="J55" i="172"/>
  <c r="J23" i="173"/>
  <c r="B22" i="147"/>
  <c r="B27" i="147"/>
  <c r="B19" i="148"/>
  <c r="B27" i="148"/>
  <c r="B13" i="154"/>
  <c r="B21" i="154"/>
  <c r="J55" i="171"/>
  <c r="F22" i="150"/>
  <c r="F23" i="150"/>
  <c r="F21" i="150" s="1"/>
  <c r="B16" i="147"/>
  <c r="B20" i="147"/>
  <c r="B24" i="147"/>
  <c r="B13" i="148"/>
  <c r="B21" i="148"/>
  <c r="B23" i="154"/>
  <c r="E29" i="148"/>
  <c r="K15" i="147"/>
  <c r="K28" i="147" s="1"/>
  <c r="F37" i="150" s="1"/>
  <c r="F35" i="150" s="1"/>
  <c r="O5" i="145"/>
  <c r="O6" i="145"/>
  <c r="G17" i="117"/>
  <c r="J17" i="117" s="1"/>
  <c r="K16" i="117" s="1"/>
  <c r="O16" i="117" s="1"/>
  <c r="G12" i="117"/>
  <c r="J12" i="117" s="1"/>
  <c r="K11" i="117" s="1"/>
  <c r="O11" i="117" s="1"/>
  <c r="G15" i="117"/>
  <c r="E19" i="117"/>
  <c r="J10" i="117"/>
  <c r="K9" i="117" s="1"/>
  <c r="O9" i="117" s="1"/>
  <c r="J15" i="117"/>
  <c r="K14" i="117" s="1"/>
  <c r="O14" i="117" s="1"/>
  <c r="N10" i="173"/>
  <c r="N23" i="173" s="1"/>
  <c r="I5" i="173" s="1"/>
  <c r="N38" i="172"/>
  <c r="N55" i="172" s="1"/>
  <c r="I33" i="172" s="1"/>
  <c r="J27" i="172"/>
  <c r="N38" i="171"/>
  <c r="N55" i="171" s="1"/>
  <c r="I33" i="171" s="1"/>
  <c r="J27" i="171"/>
  <c r="J23" i="170"/>
  <c r="J48" i="170"/>
  <c r="N10" i="170"/>
  <c r="N23" i="170" s="1"/>
  <c r="I5" i="170" s="1"/>
  <c r="D5" i="170" s="1"/>
  <c r="N35" i="170"/>
  <c r="N48" i="170" s="1"/>
  <c r="I30" i="170" s="1"/>
  <c r="L9" i="158"/>
  <c r="J27" i="166"/>
  <c r="D5" i="172"/>
  <c r="N10" i="171"/>
  <c r="N27" i="171" s="1"/>
  <c r="I5" i="171" s="1"/>
  <c r="D5" i="169"/>
  <c r="J27" i="169"/>
  <c r="N10" i="166"/>
  <c r="N27" i="166" s="1"/>
  <c r="I5" i="166" s="1"/>
  <c r="B12" i="146"/>
  <c r="F34" i="150" s="1"/>
  <c r="F31" i="150" s="1"/>
  <c r="C4" i="110"/>
  <c r="J27" i="110"/>
  <c r="N27" i="110"/>
  <c r="I5" i="110" s="1"/>
  <c r="L13" i="158"/>
  <c r="F24" i="150"/>
  <c r="B4" i="150"/>
  <c r="A4" i="148" s="1"/>
  <c r="L8" i="158"/>
  <c r="F8" i="150"/>
  <c r="F38" i="150"/>
  <c r="F16" i="150"/>
  <c r="A3" i="151"/>
  <c r="B3" i="145" s="1"/>
  <c r="A3" i="158"/>
  <c r="A3" i="146"/>
  <c r="A3" i="148"/>
  <c r="F41" i="150" l="1"/>
  <c r="F42" i="150"/>
  <c r="B6" i="154"/>
  <c r="B7" i="148"/>
  <c r="F5" i="169"/>
  <c r="G8" i="158" s="1"/>
  <c r="G17" i="145"/>
  <c r="J17" i="145" s="1"/>
  <c r="G12" i="145"/>
  <c r="J12" i="145" s="1"/>
  <c r="G14" i="145"/>
  <c r="J14" i="145" s="1"/>
  <c r="G13" i="145"/>
  <c r="J13" i="145" s="1"/>
  <c r="G10" i="145"/>
  <c r="J10" i="145" s="1"/>
  <c r="G19" i="145"/>
  <c r="J19" i="145" s="1"/>
  <c r="G18" i="145"/>
  <c r="J18" i="145" s="1"/>
  <c r="G20" i="145"/>
  <c r="J20" i="145" s="1"/>
  <c r="G15" i="145"/>
  <c r="J15" i="145" s="1"/>
  <c r="G8" i="145"/>
  <c r="J8" i="145" s="1"/>
  <c r="G16" i="145"/>
  <c r="J16" i="145" s="1"/>
  <c r="G11" i="145"/>
  <c r="J11" i="145" s="1"/>
  <c r="F20" i="150"/>
  <c r="O13" i="117"/>
  <c r="O18" i="117"/>
  <c r="F12" i="150"/>
  <c r="D5" i="173"/>
  <c r="D33" i="172"/>
  <c r="F5" i="172"/>
  <c r="I9" i="158" s="1"/>
  <c r="D33" i="171"/>
  <c r="D30" i="170"/>
  <c r="F5" i="170"/>
  <c r="E9" i="158" s="1"/>
  <c r="D5" i="171"/>
  <c r="D5" i="166"/>
  <c r="A4" i="158"/>
  <c r="A4" i="151"/>
  <c r="D5" i="110"/>
  <c r="F5" i="110" s="1"/>
  <c r="A4" i="146"/>
  <c r="B4" i="145"/>
  <c r="A4" i="147"/>
  <c r="F7" i="150"/>
  <c r="F30" i="170" l="1"/>
  <c r="E10" i="158"/>
  <c r="F33" i="171"/>
  <c r="G10" i="158"/>
  <c r="F5" i="173"/>
  <c r="E13" i="158"/>
  <c r="F33" i="172"/>
  <c r="I10" i="158"/>
  <c r="J21" i="145"/>
  <c r="O19" i="117"/>
  <c r="A4" i="117" s="1"/>
  <c r="F4" i="117" s="1"/>
  <c r="M4" i="117" s="1"/>
  <c r="F19" i="150" s="1"/>
  <c r="F5" i="171"/>
  <c r="G9" i="158" s="1"/>
  <c r="F5" i="166"/>
  <c r="E8" i="158"/>
  <c r="F28" i="150" l="1"/>
  <c r="F27" i="150" s="1"/>
  <c r="I8" i="158"/>
</calcChain>
</file>

<file path=xl/comments1.xml><?xml version="1.0" encoding="utf-8"?>
<comments xmlns="http://schemas.openxmlformats.org/spreadsheetml/2006/main">
  <authors>
    <author>user</author>
  </authors>
  <commentList>
    <comment ref="F6" authorId="0">
      <text>
        <r>
          <rPr>
            <b/>
            <sz val="9"/>
            <color indexed="81"/>
            <rFont val="돋움"/>
            <family val="3"/>
            <charset val="129"/>
          </rPr>
          <t>평가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업체의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자기평가점수를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입력합니다</t>
        </r>
        <r>
          <rPr>
            <b/>
            <sz val="9"/>
            <color indexed="81"/>
            <rFont val="Tahoma"/>
            <family val="2"/>
          </rPr>
          <t xml:space="preserve">. </t>
        </r>
      </text>
    </comment>
    <comment ref="G6" authorId="0">
      <text>
        <r>
          <rPr>
            <b/>
            <sz val="9"/>
            <color indexed="81"/>
            <rFont val="돋움"/>
            <family val="3"/>
            <charset val="129"/>
          </rPr>
          <t>조달청에서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평가</t>
        </r>
      </text>
    </comment>
  </commentList>
</comments>
</file>

<file path=xl/comments10.xml><?xml version="1.0" encoding="utf-8"?>
<comments xmlns="http://schemas.openxmlformats.org/spreadsheetml/2006/main">
  <authors>
    <author>user</author>
  </authors>
  <commentList>
    <comment ref="S4" authorId="0">
      <text>
        <r>
          <rPr>
            <b/>
            <sz val="11"/>
            <color indexed="81"/>
            <rFont val="돋움"/>
            <family val="3"/>
            <charset val="129"/>
          </rPr>
          <t>공고일을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적용할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것</t>
        </r>
      </text>
    </comment>
    <comment ref="E7" authorId="0">
      <text>
        <r>
          <rPr>
            <b/>
            <sz val="12"/>
            <color indexed="81"/>
            <rFont val="굴림"/>
            <family val="3"/>
            <charset val="129"/>
          </rPr>
          <t>공사감리용역비를 입력합니다.</t>
        </r>
      </text>
    </comment>
    <comment ref="N7" authorId="0">
      <text>
        <r>
          <rPr>
            <b/>
            <sz val="9"/>
            <color indexed="81"/>
            <rFont val="맑은 고딕"/>
            <family val="3"/>
            <charset val="129"/>
          </rPr>
          <t>※</t>
        </r>
        <r>
          <rPr>
            <b/>
            <sz val="9"/>
            <color indexed="81"/>
            <rFont val="돋움"/>
            <family val="3"/>
            <charset val="129"/>
          </rPr>
          <t xml:space="preserve"> 당해용역과 같거나 유사한 전기공사감리용역 : 100%
    그 외 전기공사감리용역 : 60%
    "참여분야 분류표" 활용</t>
        </r>
      </text>
    </comment>
  </commentList>
</comments>
</file>

<file path=xl/comments11.xml><?xml version="1.0" encoding="utf-8"?>
<comments xmlns="http://schemas.openxmlformats.org/spreadsheetml/2006/main">
  <authors>
    <author>user</author>
  </authors>
  <commentList>
    <comment ref="C5" authorId="0">
      <text>
        <r>
          <rPr>
            <b/>
            <sz val="9"/>
            <color indexed="81"/>
            <rFont val="돋움"/>
            <family val="3"/>
            <charset val="129"/>
          </rPr>
          <t>입찰공고문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</text>
    </comment>
    <comment ref="C9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입찰공고문확인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이상기</author>
    <author>user</author>
  </authors>
  <commentList>
    <comment ref="G7" authorId="0">
      <text>
        <r>
          <rPr>
            <b/>
            <sz val="9"/>
            <color indexed="81"/>
            <rFont val="굴림"/>
            <family val="3"/>
            <charset val="129"/>
          </rPr>
          <t>평가기준 참조</t>
        </r>
        <r>
          <rPr>
            <sz val="9"/>
            <color indexed="81"/>
            <rFont val="굴림"/>
            <family val="3"/>
            <charset val="129"/>
          </rPr>
          <t xml:space="preserve">
5년이하 : 100%
5년초과10년이하 :80%
10년초과20년이하 :60%</t>
        </r>
      </text>
    </comment>
    <comment ref="H7" authorId="1">
      <text>
        <r>
          <rPr>
            <b/>
            <sz val="9"/>
            <color indexed="81"/>
            <rFont val="돋움"/>
            <family val="3"/>
            <charset val="129"/>
          </rPr>
          <t>최초 지정자 또는 최초 출원자가 2인 이상인 경우 지정자 및 출원자 수로 나누어 인정 : 1/n</t>
        </r>
      </text>
    </comment>
    <comment ref="I7" authorId="1">
      <text>
        <r>
          <rPr>
            <sz val="9"/>
            <color indexed="81"/>
            <rFont val="굴림"/>
            <family val="3"/>
            <charset val="129"/>
          </rPr>
          <t>신기술 : 2점
특허 : 1점
실용신안 : 0.5점</t>
        </r>
      </text>
    </comment>
  </commentList>
</comments>
</file>

<file path=xl/comments13.xml><?xml version="1.0" encoding="utf-8"?>
<comments xmlns="http://schemas.openxmlformats.org/spreadsheetml/2006/main">
  <authors>
    <author>이상기</author>
  </authors>
  <commentList>
    <comment ref="I9" authorId="0">
      <text>
        <r>
          <rPr>
            <b/>
            <sz val="9"/>
            <color indexed="81"/>
            <rFont val="굴림"/>
            <family val="3"/>
            <charset val="129"/>
          </rPr>
          <t>평가기준:</t>
        </r>
        <r>
          <rPr>
            <sz val="9"/>
            <color indexed="81"/>
            <rFont val="굴림"/>
            <family val="3"/>
            <charset val="129"/>
          </rPr>
          <t xml:space="preserve">
10%미만 : 2.5점
10~20% :  2.0점
20~30% :  1.5점
30%이상 :    0점</t>
        </r>
      </text>
    </comment>
    <comment ref="J28" authorId="0">
      <text>
        <r>
          <rPr>
            <b/>
            <sz val="9"/>
            <color indexed="81"/>
            <rFont val="굴림"/>
            <family val="3"/>
            <charset val="129"/>
          </rPr>
          <t xml:space="preserve">평가기준: 교체시 담당업무
상주 </t>
        </r>
        <r>
          <rPr>
            <sz val="9"/>
            <color indexed="81"/>
            <rFont val="굴림"/>
            <family val="3"/>
            <charset val="129"/>
          </rPr>
          <t xml:space="preserve">1회당    : 0.5점
</t>
        </r>
        <r>
          <rPr>
            <b/>
            <sz val="9"/>
            <color indexed="81"/>
            <rFont val="굴림"/>
            <family val="3"/>
            <charset val="129"/>
          </rPr>
          <t>비상주</t>
        </r>
        <r>
          <rPr>
            <sz val="9"/>
            <color indexed="81"/>
            <rFont val="굴림"/>
            <family val="3"/>
            <charset val="129"/>
          </rPr>
          <t xml:space="preserve"> 1회당 : 0.1점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O3" authorId="0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직접입력</t>
        </r>
        <r>
          <rPr>
            <b/>
            <sz val="9"/>
            <color indexed="81"/>
            <rFont val="Tahoma"/>
            <family val="2"/>
          </rPr>
          <t>"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6" authorId="0">
      <text>
        <r>
          <rPr>
            <b/>
            <sz val="10"/>
            <color indexed="81"/>
            <rFont val="굴림"/>
            <family val="3"/>
            <charset val="129"/>
          </rPr>
          <t>점수직접 입력</t>
        </r>
      </text>
    </comment>
    <comment ref="M8" authorId="0">
      <text>
        <r>
          <rPr>
            <b/>
            <sz val="11"/>
            <color indexed="81"/>
            <rFont val="돋움"/>
            <family val="3"/>
            <charset val="129"/>
          </rPr>
          <t>담당업무가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비상주감리원일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경우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적용률</t>
        </r>
        <r>
          <rPr>
            <b/>
            <sz val="11"/>
            <color indexed="81"/>
            <rFont val="Tahoma"/>
            <family val="2"/>
          </rPr>
          <t xml:space="preserve"> : 20%</t>
        </r>
      </text>
    </comment>
    <comment ref="J10" authorId="0">
      <text>
        <r>
          <rPr>
            <b/>
            <sz val="10"/>
            <color indexed="81"/>
            <rFont val="굴림"/>
            <family val="3"/>
            <charset val="129"/>
          </rPr>
          <t>자동 계산됩니다.
중복일은 제외됩니다.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6" authorId="0">
      <text>
        <r>
          <rPr>
            <b/>
            <sz val="9"/>
            <color indexed="81"/>
            <rFont val="굴림"/>
            <family val="3"/>
            <charset val="129"/>
          </rPr>
          <t>점수입력</t>
        </r>
      </text>
    </comment>
    <comment ref="M8" authorId="0">
      <text>
        <r>
          <rPr>
            <sz val="11"/>
            <color indexed="81"/>
            <rFont val="돋움"/>
            <family val="3"/>
            <charset val="129"/>
          </rPr>
          <t>담당업무가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비상주감리원일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경우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적용률</t>
        </r>
        <r>
          <rPr>
            <sz val="11"/>
            <color indexed="81"/>
            <rFont val="Tahoma"/>
            <family val="2"/>
          </rPr>
          <t xml:space="preserve"> : 20%</t>
        </r>
      </text>
    </comment>
    <comment ref="J10" authorId="0">
      <text>
        <r>
          <rPr>
            <b/>
            <sz val="9"/>
            <color indexed="81"/>
            <rFont val="굴림"/>
            <family val="3"/>
            <charset val="129"/>
          </rPr>
          <t>자동 계산됩니다.
중복일은 제외됩니다.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6" authorId="0">
      <text>
        <r>
          <rPr>
            <b/>
            <sz val="9"/>
            <color indexed="81"/>
            <rFont val="굴림"/>
            <family val="3"/>
            <charset val="129"/>
          </rPr>
          <t>점수입력</t>
        </r>
      </text>
    </comment>
    <comment ref="M8" authorId="0">
      <text>
        <r>
          <rPr>
            <b/>
            <sz val="11"/>
            <color indexed="81"/>
            <rFont val="돋움"/>
            <family val="3"/>
            <charset val="129"/>
          </rPr>
          <t>담당업무가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비상주감리원일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경우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적용률</t>
        </r>
        <r>
          <rPr>
            <b/>
            <sz val="11"/>
            <color indexed="81"/>
            <rFont val="Tahoma"/>
            <family val="2"/>
          </rPr>
          <t xml:space="preserve"> : 20%</t>
        </r>
      </text>
    </comment>
    <comment ref="J10" authorId="0">
      <text>
        <r>
          <rPr>
            <b/>
            <sz val="9"/>
            <color indexed="81"/>
            <rFont val="굴림"/>
            <family val="3"/>
            <charset val="129"/>
          </rPr>
          <t>자동 계산됩니다.
중복일은 제외됩니다.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C6" authorId="0">
      <text>
        <r>
          <rPr>
            <b/>
            <sz val="10"/>
            <color indexed="81"/>
            <rFont val="굴림"/>
            <family val="3"/>
            <charset val="129"/>
          </rPr>
          <t>점수직접 입력</t>
        </r>
      </text>
    </comment>
    <comment ref="M8" authorId="0">
      <text>
        <r>
          <rPr>
            <b/>
            <sz val="11"/>
            <color indexed="81"/>
            <rFont val="돋움"/>
            <family val="3"/>
            <charset val="129"/>
          </rPr>
          <t>담당업무가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비상주감리원일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경우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적용률</t>
        </r>
        <r>
          <rPr>
            <b/>
            <sz val="11"/>
            <color indexed="81"/>
            <rFont val="Tahoma"/>
            <family val="2"/>
          </rPr>
          <t xml:space="preserve"> : 20%</t>
        </r>
      </text>
    </comment>
    <comment ref="J10" authorId="0">
      <text>
        <r>
          <rPr>
            <b/>
            <sz val="10"/>
            <color indexed="81"/>
            <rFont val="굴림"/>
            <family val="3"/>
            <charset val="129"/>
          </rPr>
          <t>자동 계산됩니다.
중복일은 제외됩니다.</t>
        </r>
      </text>
    </comment>
    <comment ref="C31" authorId="0">
      <text>
        <r>
          <rPr>
            <b/>
            <sz val="10"/>
            <color indexed="81"/>
            <rFont val="굴림"/>
            <family val="3"/>
            <charset val="129"/>
          </rPr>
          <t>점수직접 입력</t>
        </r>
      </text>
    </comment>
    <comment ref="M33" authorId="0">
      <text>
        <r>
          <rPr>
            <b/>
            <sz val="11"/>
            <color indexed="81"/>
            <rFont val="돋움"/>
            <family val="3"/>
            <charset val="129"/>
          </rPr>
          <t>담당업무가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비상주감리원일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경우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적용률</t>
        </r>
        <r>
          <rPr>
            <b/>
            <sz val="11"/>
            <color indexed="81"/>
            <rFont val="Tahoma"/>
            <family val="2"/>
          </rPr>
          <t xml:space="preserve"> : 20%</t>
        </r>
      </text>
    </comment>
    <comment ref="J35" authorId="0">
      <text>
        <r>
          <rPr>
            <b/>
            <sz val="10"/>
            <color indexed="81"/>
            <rFont val="굴림"/>
            <family val="3"/>
            <charset val="129"/>
          </rPr>
          <t>자동 계산됩니다.
중복일은 제외됩니다.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C6" authorId="0">
      <text>
        <r>
          <rPr>
            <b/>
            <sz val="9"/>
            <color indexed="81"/>
            <rFont val="굴림"/>
            <family val="3"/>
            <charset val="129"/>
          </rPr>
          <t>점수입력</t>
        </r>
      </text>
    </comment>
    <comment ref="M8" authorId="0">
      <text>
        <r>
          <rPr>
            <b/>
            <sz val="11"/>
            <color indexed="81"/>
            <rFont val="돋움"/>
            <family val="3"/>
            <charset val="129"/>
          </rPr>
          <t>담당업무가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비상주감리원일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경우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적용률</t>
        </r>
        <r>
          <rPr>
            <b/>
            <sz val="11"/>
            <color indexed="81"/>
            <rFont val="Tahoma"/>
            <family val="2"/>
          </rPr>
          <t xml:space="preserve"> : 20%</t>
        </r>
      </text>
    </comment>
    <comment ref="J10" authorId="0">
      <text>
        <r>
          <rPr>
            <b/>
            <sz val="9"/>
            <color indexed="81"/>
            <rFont val="굴림"/>
            <family val="3"/>
            <charset val="129"/>
          </rPr>
          <t>자동 계산됩니다.
중복일은 제외됩니다.</t>
        </r>
      </text>
    </comment>
    <comment ref="C34" authorId="0">
      <text>
        <r>
          <rPr>
            <b/>
            <sz val="9"/>
            <color indexed="81"/>
            <rFont val="굴림"/>
            <family val="3"/>
            <charset val="129"/>
          </rPr>
          <t>점수입력</t>
        </r>
      </text>
    </comment>
    <comment ref="M36" authorId="0">
      <text>
        <r>
          <rPr>
            <b/>
            <sz val="11"/>
            <color indexed="81"/>
            <rFont val="돋움"/>
            <family val="3"/>
            <charset val="129"/>
          </rPr>
          <t>담당업무가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비상주감리원일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경우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적용률</t>
        </r>
        <r>
          <rPr>
            <b/>
            <sz val="11"/>
            <color indexed="81"/>
            <rFont val="Tahoma"/>
            <family val="2"/>
          </rPr>
          <t xml:space="preserve"> : 20%</t>
        </r>
      </text>
    </comment>
    <comment ref="J38" authorId="0">
      <text>
        <r>
          <rPr>
            <b/>
            <sz val="9"/>
            <color indexed="81"/>
            <rFont val="굴림"/>
            <family val="3"/>
            <charset val="129"/>
          </rPr>
          <t>자동 계산됩니다.
중복일은 제외됩니다.</t>
        </r>
      </text>
    </comment>
  </commentList>
</comments>
</file>

<file path=xl/comments8.xml><?xml version="1.0" encoding="utf-8"?>
<comments xmlns="http://schemas.openxmlformats.org/spreadsheetml/2006/main">
  <authors>
    <author>user</author>
  </authors>
  <commentList>
    <comment ref="C6" authorId="0">
      <text>
        <r>
          <rPr>
            <b/>
            <sz val="9"/>
            <color indexed="81"/>
            <rFont val="굴림"/>
            <family val="3"/>
            <charset val="129"/>
          </rPr>
          <t>점수입력</t>
        </r>
      </text>
    </comment>
    <comment ref="M8" authorId="0">
      <text>
        <r>
          <rPr>
            <b/>
            <sz val="11"/>
            <color indexed="81"/>
            <rFont val="돋움"/>
            <family val="3"/>
            <charset val="129"/>
          </rPr>
          <t>담당업무가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비상주감리원일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경우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적용률</t>
        </r>
        <r>
          <rPr>
            <b/>
            <sz val="11"/>
            <color indexed="81"/>
            <rFont val="Tahoma"/>
            <family val="2"/>
          </rPr>
          <t xml:space="preserve"> : 20%</t>
        </r>
      </text>
    </comment>
    <comment ref="J10" authorId="0">
      <text>
        <r>
          <rPr>
            <b/>
            <sz val="9"/>
            <color indexed="81"/>
            <rFont val="굴림"/>
            <family val="3"/>
            <charset val="129"/>
          </rPr>
          <t>자동 계산됩니다.
중복일은 제외됩니다.</t>
        </r>
      </text>
    </comment>
    <comment ref="C34" authorId="0">
      <text>
        <r>
          <rPr>
            <b/>
            <sz val="9"/>
            <color indexed="81"/>
            <rFont val="굴림"/>
            <family val="3"/>
            <charset val="129"/>
          </rPr>
          <t>점수입력</t>
        </r>
      </text>
    </comment>
    <comment ref="M36" authorId="0">
      <text>
        <r>
          <rPr>
            <b/>
            <sz val="11"/>
            <color indexed="81"/>
            <rFont val="돋움"/>
            <family val="3"/>
            <charset val="129"/>
          </rPr>
          <t>담당업무가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비상주감리원일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경우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적용률</t>
        </r>
        <r>
          <rPr>
            <b/>
            <sz val="11"/>
            <color indexed="81"/>
            <rFont val="Tahoma"/>
            <family val="2"/>
          </rPr>
          <t xml:space="preserve"> : 20%</t>
        </r>
      </text>
    </comment>
    <comment ref="J38" authorId="0">
      <text>
        <r>
          <rPr>
            <b/>
            <sz val="9"/>
            <color indexed="81"/>
            <rFont val="굴림"/>
            <family val="3"/>
            <charset val="129"/>
          </rPr>
          <t>자동 계산됩니다.
중복일은 제외됩니다.</t>
        </r>
      </text>
    </comment>
  </commentList>
</comments>
</file>

<file path=xl/comments9.xml><?xml version="1.0" encoding="utf-8"?>
<comments xmlns="http://schemas.openxmlformats.org/spreadsheetml/2006/main">
  <authors>
    <author>user</author>
  </authors>
  <commentList>
    <comment ref="C6" authorId="0">
      <text>
        <r>
          <rPr>
            <b/>
            <sz val="10"/>
            <color indexed="81"/>
            <rFont val="굴림"/>
            <family val="3"/>
            <charset val="129"/>
          </rPr>
          <t>점수직접 입력</t>
        </r>
      </text>
    </comment>
    <comment ref="M8" authorId="0">
      <text>
        <r>
          <rPr>
            <b/>
            <sz val="11"/>
            <color indexed="81"/>
            <rFont val="돋움"/>
            <family val="3"/>
            <charset val="129"/>
          </rPr>
          <t>담당업무가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비상주감리원일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경우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적용률</t>
        </r>
        <r>
          <rPr>
            <b/>
            <sz val="11"/>
            <color indexed="81"/>
            <rFont val="Tahoma"/>
            <family val="2"/>
          </rPr>
          <t xml:space="preserve"> : 20%</t>
        </r>
      </text>
    </comment>
    <comment ref="J10" authorId="0">
      <text>
        <r>
          <rPr>
            <b/>
            <sz val="10"/>
            <color indexed="81"/>
            <rFont val="굴림"/>
            <family val="3"/>
            <charset val="129"/>
          </rPr>
          <t>자동 계산됩니다.
중복일은 제외됩니다.</t>
        </r>
      </text>
    </comment>
  </commentList>
</comments>
</file>

<file path=xl/sharedStrings.xml><?xml version="1.0" encoding="utf-8"?>
<sst xmlns="http://schemas.openxmlformats.org/spreadsheetml/2006/main" count="981" uniqueCount="454">
  <si>
    <t>계</t>
    <phoneticPr fontId="2" type="noConversion"/>
  </si>
  <si>
    <t>용   역   명</t>
    <phoneticPr fontId="2" type="noConversion"/>
  </si>
  <si>
    <t>참여분야</t>
    <phoneticPr fontId="2" type="noConversion"/>
  </si>
  <si>
    <t>시작일</t>
    <phoneticPr fontId="2" type="noConversion"/>
  </si>
  <si>
    <t>종료일</t>
    <phoneticPr fontId="2" type="noConversion"/>
  </si>
  <si>
    <t>참여일수</t>
  </si>
  <si>
    <t>~</t>
    <phoneticPr fontId="2" type="noConversion"/>
  </si>
  <si>
    <t>유사용역 수행실적</t>
    <phoneticPr fontId="2" type="noConversion"/>
  </si>
  <si>
    <t>구분</t>
    <phoneticPr fontId="2" type="noConversion"/>
  </si>
  <si>
    <t>사업명</t>
    <phoneticPr fontId="2" type="noConversion"/>
  </si>
  <si>
    <t>분야</t>
    <phoneticPr fontId="2" type="noConversion"/>
  </si>
  <si>
    <t>용역기관</t>
    <phoneticPr fontId="2" type="noConversion"/>
  </si>
  <si>
    <t>평가요소</t>
    <phoneticPr fontId="2" type="noConversion"/>
  </si>
  <si>
    <t>책임감리원</t>
    <phoneticPr fontId="2" type="noConversion"/>
  </si>
  <si>
    <t>기술개발 및 투자실적</t>
    <phoneticPr fontId="2" type="noConversion"/>
  </si>
  <si>
    <t>참여 감리원의 업무중첩도</t>
    <phoneticPr fontId="2" type="noConversion"/>
  </si>
  <si>
    <t>감리업자 및 참여 감리원의 교체빈도</t>
    <phoneticPr fontId="2" type="noConversion"/>
  </si>
  <si>
    <t>명 칭</t>
    <phoneticPr fontId="2" type="noConversion"/>
  </si>
  <si>
    <t>지정/결정일자</t>
    <phoneticPr fontId="2" type="noConversion"/>
  </si>
  <si>
    <t>배점</t>
    <phoneticPr fontId="2" type="noConversion"/>
  </si>
  <si>
    <t>평점</t>
    <phoneticPr fontId="2" type="noConversion"/>
  </si>
  <si>
    <t>평가</t>
    <phoneticPr fontId="2" type="noConversion"/>
  </si>
  <si>
    <t>(1)전력신기술</t>
    <phoneticPr fontId="2" type="noConversion"/>
  </si>
  <si>
    <t>(2)특     허</t>
    <phoneticPr fontId="2" type="noConversion"/>
  </si>
  <si>
    <t>(3) 실용신안</t>
    <phoneticPr fontId="2" type="noConversion"/>
  </si>
  <si>
    <t xml:space="preserve">   첨부 : 신기술(지정증서),특허(특허증사본,특허등록원부,최초출원인증명서 사본),실용신안(실용신안증 및 등록원부,최초출원인증명서 사본)</t>
    <phoneticPr fontId="2" type="noConversion"/>
  </si>
  <si>
    <t>첨부 : 재정상태검토보고서(양식2-8)</t>
    <phoneticPr fontId="2" type="noConversion"/>
  </si>
  <si>
    <t>다. 교육실적(2점)</t>
    <phoneticPr fontId="2" type="noConversion"/>
  </si>
  <si>
    <t>구    분
(성  명)</t>
    <phoneticPr fontId="2" type="noConversion"/>
  </si>
  <si>
    <t>현장명</t>
    <phoneticPr fontId="2" type="noConversion"/>
  </si>
  <si>
    <t>배치기간</t>
    <phoneticPr fontId="2" type="noConversion"/>
  </si>
  <si>
    <t>비상주</t>
    <phoneticPr fontId="2" type="noConversion"/>
  </si>
  <si>
    <t>가. 감리업체(2.5점)</t>
    <phoneticPr fontId="2" type="noConversion"/>
  </si>
  <si>
    <t>교체빈도율(%)</t>
    <phoneticPr fontId="2" type="noConversion"/>
  </si>
  <si>
    <t>합   계</t>
    <phoneticPr fontId="2" type="noConversion"/>
  </si>
  <si>
    <t>나. 참여감리원(2.5점)</t>
    <phoneticPr fontId="2" type="noConversion"/>
  </si>
  <si>
    <t>용역명</t>
    <phoneticPr fontId="2" type="noConversion"/>
  </si>
  <si>
    <t>참여기간</t>
    <phoneticPr fontId="2" type="noConversion"/>
  </si>
  <si>
    <t>교체일</t>
    <phoneticPr fontId="2" type="noConversion"/>
  </si>
  <si>
    <t>교체사유</t>
    <phoneticPr fontId="2" type="noConversion"/>
  </si>
  <si>
    <t>참여업체 및 참여감리원</t>
    <phoneticPr fontId="2" type="noConversion"/>
  </si>
  <si>
    <t>측정기관</t>
    <phoneticPr fontId="2" type="noConversion"/>
  </si>
  <si>
    <t>부실벌점</t>
    <phoneticPr fontId="2" type="noConversion"/>
  </si>
  <si>
    <t>부실점수</t>
    <phoneticPr fontId="2" type="noConversion"/>
  </si>
  <si>
    <t>비상주감리원</t>
    <phoneticPr fontId="2" type="noConversion"/>
  </si>
  <si>
    <t>첨부 : 감리원의 업무중첩도, 교체빈도, 부실벌점확인서</t>
    <phoneticPr fontId="2" type="noConversion"/>
  </si>
  <si>
    <t>평가요소</t>
    <phoneticPr fontId="2" type="noConversion"/>
  </si>
  <si>
    <t>소계</t>
    <phoneticPr fontId="2" type="noConversion"/>
  </si>
  <si>
    <t>배점</t>
    <phoneticPr fontId="2" type="noConversion"/>
  </si>
  <si>
    <t>평가</t>
    <phoneticPr fontId="2" type="noConversion"/>
  </si>
  <si>
    <t>(1)전력기술개발투자실적(액)</t>
    <phoneticPr fontId="2" type="noConversion"/>
  </si>
  <si>
    <t>(A)</t>
    <phoneticPr fontId="2" type="noConversion"/>
  </si>
  <si>
    <t>(2)전기부문 총매출액</t>
    <phoneticPr fontId="2" type="noConversion"/>
  </si>
  <si>
    <t>(B)</t>
    <phoneticPr fontId="2" type="noConversion"/>
  </si>
  <si>
    <t>평 가 = A÷B  ∴    %</t>
    <phoneticPr fontId="2" type="noConversion"/>
  </si>
  <si>
    <t>평가항목</t>
    <phoneticPr fontId="2" type="noConversion"/>
  </si>
  <si>
    <t>평가요소</t>
    <phoneticPr fontId="2" type="noConversion"/>
  </si>
  <si>
    <t>배 점</t>
    <phoneticPr fontId="2" type="noConversion"/>
  </si>
  <si>
    <t>비고</t>
    <phoneticPr fontId="2" type="noConversion"/>
  </si>
  <si>
    <t>1. 참여감리원</t>
    <phoneticPr fontId="2" type="noConversion"/>
  </si>
  <si>
    <t>- 책임감리원</t>
    <phoneticPr fontId="2" type="noConversion"/>
  </si>
  <si>
    <t>- 비상주감리원</t>
    <phoneticPr fontId="2" type="noConversion"/>
  </si>
  <si>
    <t xml:space="preserve">  등급</t>
    <phoneticPr fontId="2" type="noConversion"/>
  </si>
  <si>
    <t>2. 유사용역 수행실적</t>
    <phoneticPr fontId="2" type="noConversion"/>
  </si>
  <si>
    <t>3. 신용도</t>
    <phoneticPr fontId="2" type="noConversion"/>
  </si>
  <si>
    <t>- 재정상태 건실도</t>
    <phoneticPr fontId="2" type="noConversion"/>
  </si>
  <si>
    <t>4. 기술개발 및 
투자실적</t>
    <phoneticPr fontId="2" type="noConversion"/>
  </si>
  <si>
    <t>- 개발실적</t>
    <phoneticPr fontId="2" type="noConversion"/>
  </si>
  <si>
    <t>- 기술개발 투자실적</t>
    <phoneticPr fontId="2" type="noConversion"/>
  </si>
  <si>
    <t>- 교육실적</t>
    <phoneticPr fontId="2" type="noConversion"/>
  </si>
  <si>
    <t>5. 업무중첩도</t>
    <phoneticPr fontId="2" type="noConversion"/>
  </si>
  <si>
    <t>6. 교체빈도</t>
    <phoneticPr fontId="2" type="noConversion"/>
  </si>
  <si>
    <t>- 감리업체</t>
    <phoneticPr fontId="2" type="noConversion"/>
  </si>
  <si>
    <t>- 참여감리원</t>
    <phoneticPr fontId="2" type="noConversion"/>
  </si>
  <si>
    <t>7. 작업계획 및 기법</t>
    <phoneticPr fontId="2" type="noConversion"/>
  </si>
  <si>
    <t>- 과업수행계획</t>
    <phoneticPr fontId="2" type="noConversion"/>
  </si>
  <si>
    <t>- 작업기법</t>
    <phoneticPr fontId="2" type="noConversion"/>
  </si>
  <si>
    <t>- 부실벌점</t>
    <phoneticPr fontId="2" type="noConversion"/>
  </si>
  <si>
    <t>계</t>
    <phoneticPr fontId="2" type="noConversion"/>
  </si>
  <si>
    <t>참여감리원 자격사항</t>
    <phoneticPr fontId="2" type="noConversion"/>
  </si>
  <si>
    <t>구 분</t>
    <phoneticPr fontId="2" type="noConversion"/>
  </si>
  <si>
    <t>자격내용</t>
    <phoneticPr fontId="2" type="noConversion"/>
  </si>
  <si>
    <t>소속회사</t>
    <phoneticPr fontId="2" type="noConversion"/>
  </si>
  <si>
    <t>자격명</t>
    <phoneticPr fontId="2" type="noConversion"/>
  </si>
  <si>
    <t>취득일</t>
    <phoneticPr fontId="2" type="noConversion"/>
  </si>
  <si>
    <t>보조감리원</t>
    <phoneticPr fontId="2" type="noConversion"/>
  </si>
  <si>
    <t>비상주
감리원</t>
    <phoneticPr fontId="2" type="noConversion"/>
  </si>
  <si>
    <t>용 역 참 여 신 청 서</t>
    <phoneticPr fontId="2" type="noConversion"/>
  </si>
  <si>
    <t>수    신</t>
    <phoneticPr fontId="2" type="noConversion"/>
  </si>
  <si>
    <t>:</t>
    <phoneticPr fontId="2" type="noConversion"/>
  </si>
  <si>
    <t>참    조</t>
    <phoneticPr fontId="2" type="noConversion"/>
  </si>
  <si>
    <t>사업수행능력평가서 제출</t>
    <phoneticPr fontId="2" type="noConversion"/>
  </si>
  <si>
    <t>주    소</t>
    <phoneticPr fontId="2" type="noConversion"/>
  </si>
  <si>
    <t>회 사 명</t>
    <phoneticPr fontId="2" type="noConversion"/>
  </si>
  <si>
    <t>대 표 자</t>
    <phoneticPr fontId="2" type="noConversion"/>
  </si>
  <si>
    <t>제 출 서 류</t>
    <phoneticPr fontId="2" type="noConversion"/>
  </si>
  <si>
    <t xml:space="preserve">                  상기 건의 용역입찰과 관련하여 제반 제출서류 및 관련 증빙자료를  </t>
    <phoneticPr fontId="2" type="noConversion"/>
  </si>
  <si>
    <t xml:space="preserve">       신의 성실의 원칙에 입각하여 붙임과 같이 작성 제출하며, 만일 제출한 서류가 </t>
    <phoneticPr fontId="2" type="noConversion"/>
  </si>
  <si>
    <t xml:space="preserve">       허위 또는 부정한 방법으 로 작성된 사실이 확인될 경우에는 국가를 당사자로</t>
    <phoneticPr fontId="2" type="noConversion"/>
  </si>
  <si>
    <t xml:space="preserve">       하는 계약에 관한 법령 등에 따라 처리하여도 아무런 이의를 제기하지 않겠음을 </t>
    <phoneticPr fontId="2" type="noConversion"/>
  </si>
  <si>
    <t>"해당사항 없음"</t>
    <phoneticPr fontId="2" type="noConversion"/>
  </si>
  <si>
    <t>감점</t>
    <phoneticPr fontId="2" type="noConversion"/>
  </si>
  <si>
    <t>재정상태 건실도</t>
    <phoneticPr fontId="2" type="noConversion"/>
  </si>
  <si>
    <t>합       계</t>
    <phoneticPr fontId="2" type="noConversion"/>
  </si>
  <si>
    <t>가. 개발실적(4점)</t>
    <phoneticPr fontId="2" type="noConversion"/>
  </si>
  <si>
    <t>나. 기술개발투자실적(4점)</t>
    <phoneticPr fontId="2" type="noConversion"/>
  </si>
  <si>
    <t>"해당 사항 없음"</t>
    <phoneticPr fontId="2" type="noConversion"/>
  </si>
  <si>
    <t>작업계획 및 기법</t>
    <phoneticPr fontId="2" type="noConversion"/>
  </si>
  <si>
    <t>[10]</t>
    <phoneticPr fontId="2" type="noConversion"/>
  </si>
  <si>
    <t>[5]</t>
    <phoneticPr fontId="2" type="noConversion"/>
  </si>
  <si>
    <t>업체 입찰참가제한 및 기술자 자격 · 업무정지등</t>
    <phoneticPr fontId="2" type="noConversion"/>
  </si>
  <si>
    <t>평점</t>
    <phoneticPr fontId="2" type="noConversion"/>
  </si>
  <si>
    <t>1. 사업자등록증 사본 1부</t>
    <phoneticPr fontId="2" type="noConversion"/>
  </si>
  <si>
    <t>2. 해당 사업면허 사본 1부</t>
    <phoneticPr fontId="2" type="noConversion"/>
  </si>
  <si>
    <t>3. 경쟁입찰참가자격등록증[G2B(나라장터)출력물]</t>
    <phoneticPr fontId="2" type="noConversion"/>
  </si>
  <si>
    <t>4. 인감증명서 1부</t>
    <phoneticPr fontId="2" type="noConversion"/>
  </si>
  <si>
    <t>업체명</t>
    <phoneticPr fontId="2" type="noConversion"/>
  </si>
  <si>
    <t>주소</t>
    <phoneticPr fontId="2" type="noConversion"/>
  </si>
  <si>
    <t>공동수급 협정 체결현황</t>
    <phoneticPr fontId="2" type="noConversion"/>
  </si>
  <si>
    <t>공동수급    대 표 자</t>
    <phoneticPr fontId="2" type="noConversion"/>
  </si>
  <si>
    <t>공동수급자</t>
    <phoneticPr fontId="2" type="noConversion"/>
  </si>
  <si>
    <t>면허</t>
    <phoneticPr fontId="2" type="noConversion"/>
  </si>
  <si>
    <t>협정비율</t>
    <phoneticPr fontId="2" type="noConversion"/>
  </si>
  <si>
    <t>이행방식</t>
    <phoneticPr fontId="2" type="noConversion"/>
  </si>
  <si>
    <t>사 업 수 행 능 력 평 가 표</t>
    <phoneticPr fontId="2" type="noConversion"/>
  </si>
  <si>
    <t>- 보조감리원</t>
    <phoneticPr fontId="2" type="noConversion"/>
  </si>
  <si>
    <t>- 유사용역 수행실적</t>
    <phoneticPr fontId="2" type="noConversion"/>
  </si>
  <si>
    <t>- 책임감리원</t>
    <phoneticPr fontId="2" type="noConversion"/>
  </si>
  <si>
    <t>업체제출시 만점으로</t>
    <phoneticPr fontId="2" type="noConversion"/>
  </si>
  <si>
    <t xml:space="preserve"> 기재</t>
    <phoneticPr fontId="2" type="noConversion"/>
  </si>
  <si>
    <t>8. 기타(감점)</t>
    <phoneticPr fontId="2" type="noConversion"/>
  </si>
  <si>
    <t>(가) 등급</t>
    <phoneticPr fontId="2" type="noConversion"/>
  </si>
  <si>
    <t>평점  계</t>
    <phoneticPr fontId="2" type="noConversion"/>
  </si>
  <si>
    <t>자격 및       등   급</t>
    <phoneticPr fontId="2" type="noConversion"/>
  </si>
  <si>
    <t>기         간          (  년   개월)</t>
    <phoneticPr fontId="2" type="noConversion"/>
  </si>
  <si>
    <t>적합</t>
    <phoneticPr fontId="2" type="noConversion"/>
  </si>
  <si>
    <t>첨부 : 1. 참여감리원 자격사항 (양식 4-1)</t>
    <phoneticPr fontId="2" type="noConversion"/>
  </si>
  <si>
    <t xml:space="preserve">       2. 참여감리원 경력사항 (양식 4-2)</t>
    <phoneticPr fontId="2" type="noConversion"/>
  </si>
  <si>
    <t xml:space="preserve">       3. 참여감리원 실적사항 (양식 4-3)</t>
    <phoneticPr fontId="2" type="noConversion"/>
  </si>
  <si>
    <t xml:space="preserve">       4. 감리원 경력확인서</t>
    <phoneticPr fontId="2" type="noConversion"/>
  </si>
  <si>
    <t xml:space="preserve">       5. 감리원 자격증 사본</t>
    <phoneticPr fontId="2" type="noConversion"/>
  </si>
  <si>
    <t xml:space="preserve">       6. 감리원 보유확인서 (발급 기준일자가 공고일로 명기된 것일 것)</t>
    <phoneticPr fontId="2" type="noConversion"/>
  </si>
  <si>
    <t>참여감리원 등급, 경력, 실적</t>
    <phoneticPr fontId="2" type="noConversion"/>
  </si>
  <si>
    <t>등급</t>
    <phoneticPr fontId="2" type="noConversion"/>
  </si>
  <si>
    <t xml:space="preserve"> 1. 감리원 구분 :</t>
    <phoneticPr fontId="2" type="noConversion"/>
  </si>
  <si>
    <t xml:space="preserve"> 2. 감리원 성명 :</t>
    <phoneticPr fontId="2" type="noConversion"/>
  </si>
  <si>
    <t>년</t>
    <phoneticPr fontId="2" type="noConversion"/>
  </si>
  <si>
    <t>개월</t>
    <phoneticPr fontId="2" type="noConversion"/>
  </si>
  <si>
    <t>(</t>
    <phoneticPr fontId="2" type="noConversion"/>
  </si>
  <si>
    <t>일)</t>
    <phoneticPr fontId="2" type="noConversion"/>
  </si>
  <si>
    <t>참여기간(일)</t>
    <phoneticPr fontId="2" type="noConversion"/>
  </si>
  <si>
    <t>담당업무</t>
    <phoneticPr fontId="2" type="noConversion"/>
  </si>
  <si>
    <t>적    용       참여일수</t>
    <phoneticPr fontId="2" type="noConversion"/>
  </si>
  <si>
    <t>적용률</t>
    <phoneticPr fontId="2" type="noConversion"/>
  </si>
  <si>
    <t>점</t>
    <phoneticPr fontId="2" type="noConversion"/>
  </si>
  <si>
    <t>당해용역금액</t>
    <phoneticPr fontId="2" type="noConversion"/>
  </si>
  <si>
    <t>천원</t>
    <phoneticPr fontId="2" type="noConversion"/>
  </si>
  <si>
    <t xml:space="preserve">  업체명 또는</t>
    <phoneticPr fontId="2" type="noConversion"/>
  </si>
  <si>
    <t>정지 및</t>
    <phoneticPr fontId="2" type="noConversion"/>
  </si>
  <si>
    <t>기간(월)</t>
    <phoneticPr fontId="2" type="noConversion"/>
  </si>
  <si>
    <t>조치기관명</t>
    <phoneticPr fontId="2" type="noConversion"/>
  </si>
  <si>
    <t>사유요약</t>
    <phoneticPr fontId="2" type="noConversion"/>
  </si>
  <si>
    <t>합계기간  (월)</t>
    <phoneticPr fontId="2" type="noConversion"/>
  </si>
  <si>
    <t>기술자성명</t>
    <phoneticPr fontId="2" type="noConversion"/>
  </si>
  <si>
    <t>제재기간</t>
    <phoneticPr fontId="2" type="noConversion"/>
  </si>
  <si>
    <t xml:space="preserve">   사항과 기술자 자격정지 또는 업무정지처분 받은 사항을 기재</t>
    <phoneticPr fontId="2" type="noConversion"/>
  </si>
  <si>
    <t>구  분</t>
    <phoneticPr fontId="2" type="noConversion"/>
  </si>
  <si>
    <t>첨부 : 1. 감리용역수행실적 확인서 또는 해당용역발주기관의 실적증명서</t>
    <phoneticPr fontId="2" type="noConversion"/>
  </si>
  <si>
    <t>유효기간</t>
    <phoneticPr fontId="2" type="noConversion"/>
  </si>
  <si>
    <t>유사용역 실적 금액</t>
    <phoneticPr fontId="2" type="noConversion"/>
  </si>
  <si>
    <t>당해용역 대비(%)</t>
    <phoneticPr fontId="2" type="noConversion"/>
  </si>
  <si>
    <t xml:space="preserve"> 유사용역 수행실적 사항</t>
    <phoneticPr fontId="2" type="noConversion"/>
  </si>
  <si>
    <t>용 역 개 요</t>
    <phoneticPr fontId="2" type="noConversion"/>
  </si>
  <si>
    <t>실제 용역기간(일)</t>
    <phoneticPr fontId="2" type="noConversion"/>
  </si>
  <si>
    <t>발 주 처</t>
    <phoneticPr fontId="2" type="noConversion"/>
  </si>
  <si>
    <t>적용금액
(천원)</t>
    <phoneticPr fontId="2" type="noConversion"/>
  </si>
  <si>
    <t>3년내 수행기간(일)</t>
    <phoneticPr fontId="2" type="noConversion"/>
  </si>
  <si>
    <t>완   료</t>
    <phoneticPr fontId="2" type="noConversion"/>
  </si>
  <si>
    <t>소   계</t>
    <phoneticPr fontId="2" type="noConversion"/>
  </si>
  <si>
    <t>진   행</t>
    <phoneticPr fontId="2" type="noConversion"/>
  </si>
  <si>
    <t xml:space="preserve">         등록되지 아니한 실적은 인정하지 않음</t>
    <phoneticPr fontId="2" type="noConversion"/>
  </si>
  <si>
    <t xml:space="preserve">      2. 감리원 경력관리수탁기관에 등록하여 수행중인 감리용역의 기성실적은 동 수탁기관에 신고하여 관리되고 있는 사업만 인정.</t>
    <phoneticPr fontId="2" type="noConversion"/>
  </si>
  <si>
    <t xml:space="preserve">       2. 해당용역발주기관 발급의 기성실적확인서</t>
    <phoneticPr fontId="2" type="noConversion"/>
  </si>
  <si>
    <t>적용율</t>
    <phoneticPr fontId="2" type="noConversion"/>
  </si>
  <si>
    <t>종 합 평 점   ((가) × 지분율) + ((나) × 지분율)</t>
    <phoneticPr fontId="2" type="noConversion"/>
  </si>
  <si>
    <t>적용율</t>
    <phoneticPr fontId="2" type="noConversion"/>
  </si>
  <si>
    <t>※ 1. 당해용역에 필요유무 관계없이 작성</t>
    <phoneticPr fontId="2" type="noConversion"/>
  </si>
  <si>
    <t xml:space="preserve">   2. 동일건으로 신기술·특허·실용신안을 받은 경우는 한건으로 인정 함</t>
    <phoneticPr fontId="2" type="noConversion"/>
  </si>
  <si>
    <t>첨부 : 1. 등록원부 (특허청 발급) - 등록결정 또는 등록유지 결정 확인용</t>
    <phoneticPr fontId="2" type="noConversion"/>
  </si>
  <si>
    <t xml:space="preserve">       2. 최초출원확인서 (특허청 발급) - 최초출원인 확인용</t>
    <phoneticPr fontId="2" type="noConversion"/>
  </si>
  <si>
    <t>합 계</t>
    <phoneticPr fontId="2" type="noConversion"/>
  </si>
  <si>
    <t>평가대상인원</t>
    <phoneticPr fontId="2" type="noConversion"/>
  </si>
  <si>
    <t>교육이수인원</t>
    <phoneticPr fontId="2" type="noConversion"/>
  </si>
  <si>
    <t>산식</t>
    <phoneticPr fontId="2" type="noConversion"/>
  </si>
  <si>
    <t>배점</t>
    <phoneticPr fontId="2" type="noConversion"/>
  </si>
  <si>
    <t>평점</t>
    <phoneticPr fontId="2" type="noConversion"/>
  </si>
  <si>
    <t>평가</t>
    <phoneticPr fontId="2" type="noConversion"/>
  </si>
  <si>
    <t>2주이상</t>
    <phoneticPr fontId="2" type="noConversion"/>
  </si>
  <si>
    <t>1주이상2주미만</t>
    <phoneticPr fontId="2" type="noConversion"/>
  </si>
  <si>
    <t>합  계</t>
    <phoneticPr fontId="2" type="noConversion"/>
  </si>
  <si>
    <t>당해용역과 중복 배치현황</t>
    <phoneticPr fontId="2" type="noConversion"/>
  </si>
  <si>
    <t>책 임</t>
    <phoneticPr fontId="2" type="noConversion"/>
  </si>
  <si>
    <t>보 조</t>
    <phoneticPr fontId="2" type="noConversion"/>
  </si>
  <si>
    <t>중첩  점수</t>
    <phoneticPr fontId="2" type="noConversion"/>
  </si>
  <si>
    <t>첨부 : 전력기술인협회 증명서</t>
    <phoneticPr fontId="2" type="noConversion"/>
  </si>
  <si>
    <t>업 체 명</t>
    <phoneticPr fontId="2" type="noConversion"/>
  </si>
  <si>
    <t xml:space="preserve">(2) 비상주감리원     </t>
    <phoneticPr fontId="2" type="noConversion"/>
  </si>
  <si>
    <t>최근 1년간 교체건수</t>
    <phoneticPr fontId="2" type="noConversion"/>
  </si>
  <si>
    <t>교체시      담당업무</t>
    <phoneticPr fontId="2" type="noConversion"/>
  </si>
  <si>
    <t>구      분</t>
    <phoneticPr fontId="2" type="noConversion"/>
  </si>
  <si>
    <t>수행계획작성 적정여부</t>
    <phoneticPr fontId="2" type="noConversion"/>
  </si>
  <si>
    <t>과업수행계획</t>
    <phoneticPr fontId="2" type="noConversion"/>
  </si>
  <si>
    <t>우수</t>
    <phoneticPr fontId="2" type="noConversion"/>
  </si>
  <si>
    <t>보통</t>
    <phoneticPr fontId="2" type="noConversion"/>
  </si>
  <si>
    <t>미흡</t>
    <phoneticPr fontId="2" type="noConversion"/>
  </si>
  <si>
    <t>미제출</t>
    <phoneticPr fontId="2" type="noConversion"/>
  </si>
  <si>
    <t>작업기법</t>
    <phoneticPr fontId="2" type="noConversion"/>
  </si>
  <si>
    <t>계</t>
    <phoneticPr fontId="2" type="noConversion"/>
  </si>
  <si>
    <t xml:space="preserve">    ○ 과업수행계획 및 작업기법은 간이계획서(A4용지 1~2매 정도) 또는 각서로 대체하고 평가는 배점한도를</t>
    <phoneticPr fontId="2" type="noConversion"/>
  </si>
  <si>
    <r>
      <t xml:space="preserve">       적용한다. 단, </t>
    </r>
    <r>
      <rPr>
        <u/>
        <sz val="10"/>
        <rFont val="굴림체"/>
        <family val="3"/>
        <charset val="129"/>
      </rPr>
      <t>낙찰예정자는 재평가 신청시 상세 과업수행계획 및 작업기법 관련 서류를 제출하여야 한다.</t>
    </r>
    <phoneticPr fontId="2" type="noConversion"/>
  </si>
  <si>
    <t xml:space="preserve">    ※ 1. 감리업무수행지침서 및 발주부서에서 제시하는 과업지시서를 참고하여 계획서를 적정하게 작성</t>
    <phoneticPr fontId="2" type="noConversion"/>
  </si>
  <si>
    <t xml:space="preserve">       2. 작업계획 및 기법 평가에 대한 평가자료는 A4용지로 제출 : 30쪽 이내</t>
    <phoneticPr fontId="2" type="noConversion"/>
  </si>
  <si>
    <t>부실벌점 관련 감점</t>
    <phoneticPr fontId="2" type="noConversion"/>
  </si>
  <si>
    <t>비  고</t>
    <phoneticPr fontId="2" type="noConversion"/>
  </si>
  <si>
    <t>○ 참여업체 및 참여감리원이 감리업무와 관련하여 받은 부실벌점에 따라 평가.</t>
    <phoneticPr fontId="2" type="noConversion"/>
  </si>
  <si>
    <t>※ 나라장터시스템의 "입찰정보"를 이용하여 국가종합전자조달시스템 전자입찰특별유의서 제9조에 따라 제출하여야 함</t>
    <phoneticPr fontId="2" type="noConversion"/>
  </si>
  <si>
    <t xml:space="preserve">   (나라장터 시스템으로 미제출시 불인정)</t>
    <phoneticPr fontId="2" type="noConversion"/>
  </si>
  <si>
    <t>B/A×배점</t>
    <phoneticPr fontId="2" type="noConversion"/>
  </si>
  <si>
    <t>주) 평점은 업체 자기 평가점수를 말한다</t>
    <phoneticPr fontId="2" type="noConversion"/>
  </si>
  <si>
    <t>용역비(천원)</t>
    <phoneticPr fontId="2" type="noConversion"/>
  </si>
  <si>
    <t>이행비율(%)</t>
    <phoneticPr fontId="2" type="noConversion"/>
  </si>
  <si>
    <t>적용일</t>
    <phoneticPr fontId="2" type="noConversion"/>
  </si>
  <si>
    <t>"해당사항 없음"</t>
    <phoneticPr fontId="2" type="noConversion"/>
  </si>
  <si>
    <t>비상주</t>
    <phoneticPr fontId="2" type="noConversion"/>
  </si>
  <si>
    <t>공사감리</t>
    <phoneticPr fontId="2" type="noConversion"/>
  </si>
  <si>
    <t>:</t>
    <phoneticPr fontId="2" type="noConversion"/>
  </si>
  <si>
    <t xml:space="preserve">용 역 명 </t>
    <phoneticPr fontId="2" type="noConversion"/>
  </si>
  <si>
    <t>입찰자</t>
    <phoneticPr fontId="2" type="noConversion"/>
  </si>
  <si>
    <t>상  호 :</t>
    <phoneticPr fontId="2" type="noConversion"/>
  </si>
  <si>
    <t>주  소 :</t>
    <phoneticPr fontId="2" type="noConversion"/>
  </si>
  <si>
    <t>대표자 :</t>
    <phoneticPr fontId="2" type="noConversion"/>
  </si>
  <si>
    <t>조달청장 귀하</t>
    <phoneticPr fontId="2" type="noConversion"/>
  </si>
  <si>
    <t>비평가</t>
    <phoneticPr fontId="2" type="noConversion"/>
  </si>
  <si>
    <t>공사감리</t>
    <phoneticPr fontId="2" type="noConversion"/>
  </si>
  <si>
    <t>배전</t>
    <phoneticPr fontId="2" type="noConversion"/>
  </si>
  <si>
    <t>맨홀,변압기등</t>
    <phoneticPr fontId="2" type="noConversion"/>
  </si>
  <si>
    <t>비율</t>
    <phoneticPr fontId="2" type="noConversion"/>
  </si>
  <si>
    <t>㈜한국코아엔지니어링</t>
    <phoneticPr fontId="2" type="noConversion"/>
  </si>
  <si>
    <t>:</t>
    <phoneticPr fontId="2" type="noConversion"/>
  </si>
  <si>
    <t>제    목</t>
    <phoneticPr fontId="2" type="noConversion"/>
  </si>
  <si>
    <t>OOOOOOO</t>
    <phoneticPr fontId="2" type="noConversion"/>
  </si>
  <si>
    <t>0000-00-00</t>
    <phoneticPr fontId="2" type="noConversion"/>
  </si>
  <si>
    <t>㈜OOOOOOOOOOOOO</t>
    <phoneticPr fontId="2" type="noConversion"/>
  </si>
  <si>
    <t>OO시설</t>
    <phoneticPr fontId="2" type="noConversion"/>
  </si>
  <si>
    <t>사업수행능력평가서 제출요령</t>
    <phoneticPr fontId="2" type="noConversion"/>
  </si>
  <si>
    <t xml:space="preserve">    가. 표지서식[평가서 표지]</t>
    <phoneticPr fontId="2" type="noConversion"/>
  </si>
  <si>
    <t xml:space="preserve">    나. 양식 1[용역참여신청서]</t>
    <phoneticPr fontId="2" type="noConversion"/>
  </si>
  <si>
    <t xml:space="preserve">    다. 양식 2[공동수급협정체결현황]</t>
    <phoneticPr fontId="2" type="noConversion"/>
  </si>
  <si>
    <t xml:space="preserve">    라. 양식 3[사업수행능력 평가표]</t>
    <phoneticPr fontId="2" type="noConversion"/>
  </si>
  <si>
    <t xml:space="preserve">    마. 양식 4[참여감리원 등급, 경력, 실적]</t>
    <phoneticPr fontId="2" type="noConversion"/>
  </si>
  <si>
    <t xml:space="preserve">    바. 양식 5[유사용역수행실적]</t>
    <phoneticPr fontId="2" type="noConversion"/>
  </si>
  <si>
    <t xml:space="preserve">    사. 양식 6[업체 입찰참가자격제한 및 기술자 자격.업무정지 등 - 관련 확인서류 첨부</t>
    <phoneticPr fontId="2" type="noConversion"/>
  </si>
  <si>
    <t xml:space="preserve">    아. 양식 7[재정상태건실도] - 신용평가등급 확인서 첨부</t>
    <phoneticPr fontId="2" type="noConversion"/>
  </si>
  <si>
    <t xml:space="preserve">    차. 양식 9[업무중복도] </t>
    <phoneticPr fontId="2" type="noConversion"/>
  </si>
  <si>
    <t xml:space="preserve">    카. 양식 10[감리업자 및 참여감리원의 교체빈도]</t>
    <phoneticPr fontId="2" type="noConversion"/>
  </si>
  <si>
    <t xml:space="preserve">    타. 양식 11[작업계획 및 기법]</t>
    <phoneticPr fontId="2" type="noConversion"/>
  </si>
  <si>
    <t xml:space="preserve">    파. 양식 12[부실벌점 관련 감점]</t>
    <phoneticPr fontId="2" type="noConversion"/>
  </si>
  <si>
    <t xml:space="preserve">      가-1. 참여업체는 입찰참가자격과 관련된 G2B(나라장터)에서 등록한후 출력한 경쟁입찰참가자격
             등록증[공동도급(공동이행,분담이행)사의 경쟁입찰참가등록증사본 포함] 등을 반드시 제출
             하여야 합니다.</t>
    <phoneticPr fontId="2" type="noConversion"/>
  </si>
  <si>
    <t>* 반드시 대표자 인감을 날인하여 주시기 바랍니다.</t>
    <phoneticPr fontId="2" type="noConversion"/>
  </si>
  <si>
    <t>접수번호</t>
    <phoneticPr fontId="2" type="noConversion"/>
  </si>
  <si>
    <t xml:space="preserve">                ======= 아                     래 =======</t>
    <phoneticPr fontId="2" type="noConversion"/>
  </si>
  <si>
    <t>관 리 번 호 :</t>
    <phoneticPr fontId="2" type="noConversion"/>
  </si>
  <si>
    <t>용   역   명 :</t>
    <phoneticPr fontId="2" type="noConversion"/>
  </si>
  <si>
    <t>수 요 기 관 :</t>
    <phoneticPr fontId="2" type="noConversion"/>
  </si>
  <si>
    <t>입찰공고일 :</t>
    <phoneticPr fontId="2" type="noConversion"/>
  </si>
  <si>
    <t>사업자등록번호 :</t>
    <phoneticPr fontId="2" type="noConversion"/>
  </si>
  <si>
    <t>000-00-00000</t>
    <phoneticPr fontId="2" type="noConversion"/>
  </si>
  <si>
    <t>평가서마감 :</t>
    <phoneticPr fontId="2" type="noConversion"/>
  </si>
  <si>
    <t>입 찰 일 시 :</t>
    <phoneticPr fontId="2" type="noConversion"/>
  </si>
  <si>
    <t>접  수  인</t>
    <phoneticPr fontId="2" type="noConversion"/>
  </si>
  <si>
    <t>붙         임 :</t>
    <phoneticPr fontId="2" type="noConversion"/>
  </si>
  <si>
    <t>사업수행능력평가서 1부</t>
    <phoneticPr fontId="2" type="noConversion"/>
  </si>
  <si>
    <t>업  체  명 :</t>
    <phoneticPr fontId="2" type="noConversion"/>
  </si>
  <si>
    <t>대  표  자 :</t>
    <phoneticPr fontId="2" type="noConversion"/>
  </si>
  <si>
    <t>성명</t>
    <phoneticPr fontId="2" type="noConversion"/>
  </si>
  <si>
    <t>(인)</t>
    <phoneticPr fontId="2" type="noConversion"/>
  </si>
  <si>
    <t>주       소 :</t>
    <phoneticPr fontId="2" type="noConversion"/>
  </si>
  <si>
    <t>FAX번호  :</t>
    <phoneticPr fontId="2" type="noConversion"/>
  </si>
  <si>
    <t>감리용역 사업수행능력 평가서
(용역참여 신청서)</t>
    <phoneticPr fontId="2" type="noConversion"/>
  </si>
  <si>
    <r>
      <t xml:space="preserve">제 목 : </t>
    </r>
    <r>
      <rPr>
        <sz val="12"/>
        <rFont val="돋움"/>
        <family val="3"/>
        <charset val="129"/>
      </rPr>
      <t>감리용역 사업수행능력평가서 제출</t>
    </r>
    <phoneticPr fontId="2" type="noConversion"/>
  </si>
  <si>
    <r>
      <t xml:space="preserve">     </t>
    </r>
    <r>
      <rPr>
        <sz val="12"/>
        <rFont val="돋움"/>
        <family val="3"/>
        <charset val="129"/>
      </rPr>
      <t>아래용역에 대한 "감리용역 수행능력평가서"를 붙임과 같이 제출합니다.</t>
    </r>
    <phoneticPr fontId="2" type="noConversion"/>
  </si>
  <si>
    <t>붙 임 : 공동수급협정승인서(나라장터시스템에 의하여 제출하여 승인된 출력물) 1부.</t>
    <phoneticPr fontId="2" type="noConversion"/>
  </si>
  <si>
    <t>OOOOOOOOOOOO아파트전기감리용역</t>
    <phoneticPr fontId="2" type="noConversion"/>
  </si>
  <si>
    <t>OOOOOOO㈜</t>
    <phoneticPr fontId="2" type="noConversion"/>
  </si>
  <si>
    <t>OOOOOOOO</t>
    <phoneticPr fontId="2" type="noConversion"/>
  </si>
  <si>
    <t>OOOOOOOOOOOOOOOO공사감리용역</t>
    <phoneticPr fontId="2" type="noConversion"/>
  </si>
  <si>
    <t>OOOOOOOOO</t>
    <phoneticPr fontId="2" type="noConversion"/>
  </si>
  <si>
    <t xml:space="preserve">※ 각 경력관리수탁기관의 확인을 받아 제출, 최근 1년간 업체 업무정지 부정당업자로 입찰참가자격제한을 받은 </t>
    <phoneticPr fontId="2" type="noConversion"/>
  </si>
  <si>
    <t>OO,OO,OO,OOOOOO용
지중선로매설장치</t>
    <phoneticPr fontId="2" type="noConversion"/>
  </si>
  <si>
    <t>OOOOOOOOOOOOOOO아파트전기공사감리용역</t>
    <phoneticPr fontId="2" type="noConversion"/>
  </si>
  <si>
    <t>전   체  
감리원수</t>
    <phoneticPr fontId="2" type="noConversion"/>
  </si>
  <si>
    <t>※ 참여기간 중복일수 반드시 제외함.</t>
    <phoneticPr fontId="2" type="noConversion"/>
  </si>
  <si>
    <t>첨부 : 수료증 사본(전기공사감리관련 교육훈련 또는 건설기술관리법 제6조제2항에 따른 교육훈련 등 인정)</t>
    <phoneticPr fontId="2" type="noConversion"/>
  </si>
  <si>
    <t xml:space="preserve">       2. 통신감리원의 경우 발주처확인을 득한 감리원 배치계획서(양식제한 없음) 및 계약서 사본 첨부(양식제한없음)</t>
    <phoneticPr fontId="2" type="noConversion"/>
  </si>
  <si>
    <t xml:space="preserve">       3. 소방공사 감리원 배치현황(관할소방서발급) 및 계약서 사본</t>
    <phoneticPr fontId="2" type="noConversion"/>
  </si>
  <si>
    <t>* 작업계획 및 기법은 우선 각서로 갈음합니다.</t>
    <phoneticPr fontId="2" type="noConversion"/>
  </si>
  <si>
    <t xml:space="preserve">관리번호 </t>
    <phoneticPr fontId="2" type="noConversion"/>
  </si>
  <si>
    <t xml:space="preserve"> 본 업체는 00000000000교육청 수요 "000000000000000감리용역(전기, 통신, 소방)"에 대하여 과업수행계획 및 작업 기법을 각서로 대체하며, 낙찰예정자로 재평가 신청 시 상세과업수행계획 및 작업기번 관련 서류를 제출할 것을 서약합니다.</t>
    <phoneticPr fontId="2" type="noConversion"/>
  </si>
  <si>
    <t xml:space="preserve">                                                         2000년  00월  00일</t>
    <phoneticPr fontId="2" type="noConversion"/>
  </si>
  <si>
    <t xml:space="preserve">       2. 정보통신기술자경력확인서</t>
    <phoneticPr fontId="2" type="noConversion"/>
  </si>
  <si>
    <t xml:space="preserve">    자. 양식 8[기술개발  및 투자실적] - 기술개발실적 (관련 증빙서류 첨부)</t>
    <phoneticPr fontId="2" type="noConversion"/>
  </si>
  <si>
    <t>5. 사용인감계 1부</t>
    <phoneticPr fontId="2" type="noConversion"/>
  </si>
  <si>
    <t>7. 사업수행능력평가서서류 1식(원본).   끝.</t>
    <phoneticPr fontId="2" type="noConversion"/>
  </si>
  <si>
    <t>6. 감리원보유확인서 1부[혹은 4대보험가입증명서]</t>
    <phoneticPr fontId="2" type="noConversion"/>
  </si>
  <si>
    <t xml:space="preserve">       확약합니다.</t>
    <phoneticPr fontId="2" type="noConversion"/>
  </si>
  <si>
    <t>0 0 청</t>
    <phoneticPr fontId="2" type="noConversion"/>
  </si>
  <si>
    <t>첨부 : 1. 재정상태 검토보고서
       2. 최근3년간 재무재표</t>
    <phoneticPr fontId="2" type="noConversion"/>
  </si>
  <si>
    <r>
      <t xml:space="preserve"> 각 시트는 색지 등으로 구분되게 출력물을 </t>
    </r>
    <r>
      <rPr>
        <b/>
        <sz val="15"/>
        <rFont val="돋움"/>
        <family val="3"/>
        <charset val="129"/>
      </rPr>
      <t>1부를</t>
    </r>
    <r>
      <rPr>
        <b/>
        <sz val="12"/>
        <rFont val="돋움"/>
        <family val="3"/>
        <charset val="129"/>
      </rPr>
      <t xml:space="preserve"> 
 다음의 순서대로 좌철</t>
    </r>
    <r>
      <rPr>
        <b/>
        <sz val="12"/>
        <color indexed="10"/>
        <rFont val="돋움"/>
        <family val="3"/>
        <charset val="129"/>
      </rPr>
      <t>(짧은면,1권)</t>
    </r>
    <r>
      <rPr>
        <b/>
        <sz val="12"/>
        <rFont val="돋움"/>
        <family val="3"/>
        <charset val="129"/>
      </rPr>
      <t>하여 제출하여 주시기 바랍니다.</t>
    </r>
    <phoneticPr fontId="2" type="noConversion"/>
  </si>
  <si>
    <t xml:space="preserve">      3. 공동이행시 반드시 자기회사의 지분만 입력하여야 합니다. 전력시설물공사감리용역 금액만 인정함.(차수준공금을 인정함)</t>
    <phoneticPr fontId="2" type="noConversion"/>
  </si>
  <si>
    <t>첨부 : 각 관련협회의 확인서</t>
    <phoneticPr fontId="2" type="noConversion"/>
  </si>
  <si>
    <t xml:space="preserve">   ※ 1. 감리용역 사업은 감리원 경력관리수탁기관(한국전기기술인협회, 한국건설기술관리협회 또는 엔지니어링진흥협회) 및 건설기술자경력관리수탁기관의 실적증명을 첨부하여야 하며 동 기관에 </t>
    <phoneticPr fontId="2" type="noConversion"/>
  </si>
  <si>
    <t>OOOOOOOOOOOO아파트전기감리용역(1차)</t>
    <phoneticPr fontId="2" type="noConversion"/>
  </si>
  <si>
    <t>OOOOOOOOOOOO아파트전기감리용역(2차)</t>
  </si>
  <si>
    <t>~</t>
    <phoneticPr fontId="2" type="noConversion"/>
  </si>
  <si>
    <t>주민번호 앞자리</t>
    <phoneticPr fontId="2" type="noConversion"/>
  </si>
  <si>
    <t>000000-*******</t>
    <phoneticPr fontId="2" type="noConversion"/>
  </si>
  <si>
    <t>000001-*******</t>
  </si>
  <si>
    <t>000002-*******</t>
  </si>
  <si>
    <t>자기 평가</t>
    <phoneticPr fontId="2" type="noConversion"/>
  </si>
  <si>
    <t>(다) 참여분야경력
(설계,설계감리,시공, 공사감독,공사감리, 유지관리, 안전관리, 진단검사)</t>
    <phoneticPr fontId="2" type="noConversion"/>
  </si>
  <si>
    <t>(라) 참여분야경력
(공사감독, 공사감리)</t>
    <phoneticPr fontId="2" type="noConversion"/>
  </si>
  <si>
    <t>건축물</t>
    <phoneticPr fontId="2" type="noConversion"/>
  </si>
  <si>
    <t>시공</t>
    <phoneticPr fontId="2" type="noConversion"/>
  </si>
  <si>
    <t>2016년도</t>
    <phoneticPr fontId="2" type="noConversion"/>
  </si>
  <si>
    <t>2015년도</t>
    <phoneticPr fontId="2" type="noConversion"/>
  </si>
  <si>
    <t>2014년도</t>
    <phoneticPr fontId="2" type="noConversion"/>
  </si>
  <si>
    <t>첨부 : 1. 전기기술인협회 감리원 업무중첩도 · 교체빈도 ˙ 부실벌점확인서 1부</t>
    <phoneticPr fontId="2" type="noConversion"/>
  </si>
  <si>
    <t>최근1년간 교체건수
(상주감리원교체건수 + 비상주감리원교체건수*0.2)</t>
    <phoneticPr fontId="2" type="noConversion"/>
  </si>
  <si>
    <t>현장에 배치된 감리원수
(배치된 상주감리원+현장 1개소당 0.2인으로 산정)</t>
    <phoneticPr fontId="2" type="noConversion"/>
  </si>
  <si>
    <t>첨부 : 전력기술인협회 교체빈도 증명서(통신, 소방분야는 평가하지 않고 배점한도를 적용합니다.)</t>
    <phoneticPr fontId="2" type="noConversion"/>
  </si>
  <si>
    <t>첨부 : 1. 전력기술인협회 부실벌점확인서</t>
    <phoneticPr fontId="2" type="noConversion"/>
  </si>
  <si>
    <t xml:space="preserve">      3. 소방협회 부실벌점확인서</t>
    <phoneticPr fontId="2" type="noConversion"/>
  </si>
  <si>
    <t>- 입찰참가제한, 영업정지</t>
    <phoneticPr fontId="2" type="noConversion"/>
  </si>
  <si>
    <t xml:space="preserve">  참여감리원</t>
    <phoneticPr fontId="2" type="noConversion"/>
  </si>
  <si>
    <t xml:space="preserve">  감리업체</t>
    <phoneticPr fontId="2" type="noConversion"/>
  </si>
  <si>
    <t xml:space="preserve">  자본비율</t>
    <phoneticPr fontId="2" type="noConversion"/>
  </si>
  <si>
    <t xml:space="preserve">  유동비율</t>
    <phoneticPr fontId="2" type="noConversion"/>
  </si>
  <si>
    <t>자본비율</t>
    <phoneticPr fontId="2" type="noConversion"/>
  </si>
  <si>
    <t>자기자본</t>
    <phoneticPr fontId="2" type="noConversion"/>
  </si>
  <si>
    <t>총자산</t>
    <phoneticPr fontId="2" type="noConversion"/>
  </si>
  <si>
    <t>평균자기자본비율</t>
    <phoneticPr fontId="2" type="noConversion"/>
  </si>
  <si>
    <t>유동자산</t>
    <phoneticPr fontId="2" type="noConversion"/>
  </si>
  <si>
    <t>유동부채</t>
    <phoneticPr fontId="2" type="noConversion"/>
  </si>
  <si>
    <t>평균유동비율</t>
    <phoneticPr fontId="2" type="noConversion"/>
  </si>
  <si>
    <t>유동비율</t>
    <phoneticPr fontId="2" type="noConversion"/>
  </si>
  <si>
    <t>용역명</t>
    <phoneticPr fontId="2" type="noConversion"/>
  </si>
  <si>
    <t>주소</t>
    <phoneticPr fontId="2" type="noConversion"/>
  </si>
  <si>
    <t>업체명</t>
    <phoneticPr fontId="2" type="noConversion"/>
  </si>
  <si>
    <t>00-000-0000</t>
    <phoneticPr fontId="2" type="noConversion"/>
  </si>
  <si>
    <t>평가서 작성자 : 홍길동</t>
    <phoneticPr fontId="2" type="noConversion"/>
  </si>
  <si>
    <t>{연락처(HP) : 010-000-0000}</t>
    <phoneticPr fontId="2" type="noConversion"/>
  </si>
  <si>
    <t>2017-00-00</t>
    <phoneticPr fontId="2" type="noConversion"/>
  </si>
  <si>
    <t>전화 번호 :</t>
    <phoneticPr fontId="2" type="noConversion"/>
  </si>
  <si>
    <t>대표자</t>
    <phoneticPr fontId="2" type="noConversion"/>
  </si>
  <si>
    <t xml:space="preserve">  전기분야 경력</t>
    <phoneticPr fontId="2" type="noConversion"/>
  </si>
  <si>
    <t xml:space="preserve">  참여분야 경력</t>
    <phoneticPr fontId="2" type="noConversion"/>
  </si>
  <si>
    <t>[5]</t>
    <phoneticPr fontId="2" type="noConversion"/>
  </si>
  <si>
    <t>[10]</t>
    <phoneticPr fontId="2" type="noConversion"/>
  </si>
  <si>
    <t>[50]</t>
    <phoneticPr fontId="2" type="noConversion"/>
  </si>
  <si>
    <t>[25]</t>
    <phoneticPr fontId="2" type="noConversion"/>
  </si>
  <si>
    <t>[15]</t>
    <phoneticPr fontId="2" type="noConversion"/>
  </si>
  <si>
    <t>주) 감리원의 등급, 자격기준, 및 배치기준에 부적합할 경우에는 평가대상에서 '실격'</t>
    <phoneticPr fontId="2" type="noConversion"/>
  </si>
  <si>
    <t>전기공사비</t>
    <phoneticPr fontId="2" type="noConversion"/>
  </si>
  <si>
    <t>000004-*******</t>
    <phoneticPr fontId="2" type="noConversion"/>
  </si>
  <si>
    <t>000005-*******</t>
    <phoneticPr fontId="2" type="noConversion"/>
  </si>
  <si>
    <t>000006-*******</t>
    <phoneticPr fontId="2" type="noConversion"/>
  </si>
  <si>
    <t>000007-*******</t>
    <phoneticPr fontId="2" type="noConversion"/>
  </si>
  <si>
    <t>적합</t>
    <phoneticPr fontId="2" type="noConversion"/>
  </si>
  <si>
    <t>적합</t>
    <phoneticPr fontId="2" type="noConversion"/>
  </si>
  <si>
    <t>비평가</t>
    <phoneticPr fontId="2" type="noConversion"/>
  </si>
  <si>
    <r>
      <rPr>
        <sz val="10"/>
        <rFont val="맑은 고딕"/>
        <family val="3"/>
        <charset val="129"/>
      </rPr>
      <t>※</t>
    </r>
    <r>
      <rPr>
        <sz val="10"/>
        <rFont val="굴림체"/>
        <family val="3"/>
        <charset val="129"/>
      </rPr>
      <t xml:space="preserve"> 참여감리원은 책임감리원(상주감리원) 1인과 보조감리원 2인 및 비상주감리원 1인 등 총 4인에 대하여 평가함을 원칙으로 하되, 발주자는 필요시 평가대상 감리원수를 조정할 수 있다</t>
    </r>
    <phoneticPr fontId="2" type="noConversion"/>
  </si>
  <si>
    <t>(나) 전기분야 경력</t>
    <phoneticPr fontId="2" type="noConversion"/>
  </si>
  <si>
    <r>
      <rPr>
        <sz val="12"/>
        <rFont val="맑은 고딕"/>
        <family val="3"/>
        <charset val="129"/>
      </rPr>
      <t>※</t>
    </r>
    <r>
      <rPr>
        <sz val="12"/>
        <rFont val="굴림체"/>
        <family val="3"/>
        <charset val="129"/>
      </rPr>
      <t xml:space="preserve"> 감리원 경력확인서</t>
    </r>
    <phoneticPr fontId="2" type="noConversion"/>
  </si>
  <si>
    <r>
      <t>* 참여사업명이 명확히 구분</t>
    </r>
    <r>
      <rPr>
        <sz val="12"/>
        <rFont val="맑은 고딕"/>
        <family val="3"/>
        <charset val="129"/>
      </rPr>
      <t>·</t>
    </r>
    <r>
      <rPr>
        <sz val="12"/>
        <rFont val="굴림체"/>
        <family val="3"/>
        <charset val="129"/>
      </rPr>
      <t>기재된 용역수행기간만 인정</t>
    </r>
    <phoneticPr fontId="2" type="noConversion"/>
  </si>
  <si>
    <r>
      <rPr>
        <sz val="12"/>
        <rFont val="맑은 고딕"/>
        <family val="3"/>
        <charset val="129"/>
      </rPr>
      <t>※</t>
    </r>
    <r>
      <rPr>
        <sz val="12"/>
        <rFont val="굴림체"/>
        <family val="3"/>
        <charset val="129"/>
      </rPr>
      <t xml:space="preserve"> 감리원 경력확인서 (직무분야 : 전기)</t>
    </r>
    <phoneticPr fontId="2" type="noConversion"/>
  </si>
  <si>
    <r>
      <rPr>
        <sz val="12"/>
        <rFont val="HY그래픽M"/>
        <family val="1"/>
        <charset val="129"/>
      </rPr>
      <t>①</t>
    </r>
    <r>
      <rPr>
        <sz val="12"/>
        <rFont val="굴림체"/>
        <family val="3"/>
        <charset val="129"/>
      </rPr>
      <t xml:space="preserve"> 담당업무 : 설계, 설계감리, 시공, 공사감독, 공사감리(상주·부분상주·비상주), 유지관리, 안전관리(상주·대행), 진단, 점검, 검사</t>
    </r>
    <phoneticPr fontId="2" type="noConversion"/>
  </si>
  <si>
    <r>
      <rPr>
        <sz val="12"/>
        <rFont val="HY그래픽M"/>
        <family val="1"/>
        <charset val="129"/>
      </rPr>
      <t>②</t>
    </r>
    <r>
      <rPr>
        <sz val="12"/>
        <rFont val="굴림체"/>
        <family val="3"/>
        <charset val="129"/>
      </rPr>
      <t xml:space="preserve"> 군 복무중 공병병과 또는 시설병과에서 동일한 업무를 수행한 경격</t>
    </r>
    <phoneticPr fontId="2" type="noConversion"/>
  </si>
  <si>
    <t>특급</t>
    <phoneticPr fontId="2" type="noConversion"/>
  </si>
  <si>
    <t>고급</t>
    <phoneticPr fontId="2" type="noConversion"/>
  </si>
  <si>
    <t>중급</t>
    <phoneticPr fontId="2" type="noConversion"/>
  </si>
  <si>
    <t>전기</t>
    <phoneticPr fontId="2" type="noConversion"/>
  </si>
  <si>
    <t>전기</t>
    <phoneticPr fontId="2" type="noConversion"/>
  </si>
  <si>
    <t>통신</t>
    <phoneticPr fontId="2" type="noConversion"/>
  </si>
  <si>
    <t>소방</t>
    <phoneticPr fontId="2" type="noConversion"/>
  </si>
  <si>
    <t>000003-*******</t>
    <phoneticPr fontId="2" type="noConversion"/>
  </si>
  <si>
    <t>홍길동</t>
    <phoneticPr fontId="2" type="noConversion"/>
  </si>
  <si>
    <t>홍길일</t>
    <phoneticPr fontId="2" type="noConversion"/>
  </si>
  <si>
    <t>홍길이</t>
    <phoneticPr fontId="2" type="noConversion"/>
  </si>
  <si>
    <t>홍길삼</t>
    <phoneticPr fontId="2" type="noConversion"/>
  </si>
  <si>
    <t>홍길사</t>
    <phoneticPr fontId="2" type="noConversion"/>
  </si>
  <si>
    <t>홍길오</t>
    <phoneticPr fontId="2" type="noConversion"/>
  </si>
  <si>
    <t>홍길육</t>
    <phoneticPr fontId="2" type="noConversion"/>
  </si>
  <si>
    <t>홍길칠</t>
    <phoneticPr fontId="2" type="noConversion"/>
  </si>
  <si>
    <t>비평가</t>
    <phoneticPr fontId="2" type="noConversion"/>
  </si>
  <si>
    <t>공사종류</t>
    <phoneticPr fontId="2" type="noConversion"/>
  </si>
  <si>
    <r>
      <t>책임감리원의 전기분야경력</t>
    </r>
    <r>
      <rPr>
        <b/>
        <sz val="12"/>
        <rFont val="굴림체"/>
        <family val="3"/>
        <charset val="129"/>
      </rPr>
      <t/>
    </r>
    <phoneticPr fontId="2" type="noConversion"/>
  </si>
  <si>
    <t>ㅇㅇㅇ</t>
    <phoneticPr fontId="2" type="noConversion"/>
  </si>
  <si>
    <t>ㅇㅇㅇㅇㅇㅇㅇ</t>
    <phoneticPr fontId="2" type="noConversion"/>
  </si>
  <si>
    <t>책임감리원의 참여분야경력</t>
    <phoneticPr fontId="2" type="noConversion"/>
  </si>
  <si>
    <r>
      <rPr>
        <sz val="12"/>
        <rFont val="HY그래픽M"/>
        <family val="1"/>
        <charset val="129"/>
      </rPr>
      <t>①</t>
    </r>
    <r>
      <rPr>
        <sz val="12"/>
        <rFont val="굴림체"/>
        <family val="3"/>
        <charset val="129"/>
      </rPr>
      <t xml:space="preserve"> 당해용역과 같거나 유사한 용역 : "참여분야 분류표" 활용</t>
    </r>
    <phoneticPr fontId="2" type="noConversion"/>
  </si>
  <si>
    <r>
      <rPr>
        <sz val="12"/>
        <rFont val="HY그래픽M"/>
        <family val="1"/>
        <charset val="129"/>
      </rPr>
      <t>②</t>
    </r>
    <r>
      <rPr>
        <sz val="12"/>
        <rFont val="굴림체"/>
        <family val="3"/>
        <charset val="129"/>
      </rPr>
      <t xml:space="preserve"> 설계, 설계감리, 시공, 공사감독, 공사감리(상주</t>
    </r>
    <r>
      <rPr>
        <sz val="12"/>
        <rFont val="맑은 고딕"/>
        <family val="3"/>
        <charset val="129"/>
      </rPr>
      <t>·</t>
    </r>
    <r>
      <rPr>
        <sz val="12"/>
        <rFont val="굴림체"/>
        <family val="3"/>
        <charset val="129"/>
      </rPr>
      <t>부분상주·비상주), 유지관리, 안전관리(상주), 진단, 검사</t>
    </r>
    <phoneticPr fontId="2" type="noConversion"/>
  </si>
  <si>
    <t xml:space="preserve"> 3. 해당분야 경력 : </t>
    <phoneticPr fontId="2" type="noConversion"/>
  </si>
  <si>
    <r>
      <rPr>
        <sz val="12"/>
        <rFont val="HY그래픽M"/>
        <family val="1"/>
        <charset val="129"/>
      </rPr>
      <t>②</t>
    </r>
    <r>
      <rPr>
        <sz val="12"/>
        <rFont val="굴림체"/>
        <family val="3"/>
        <charset val="129"/>
      </rPr>
      <t xml:space="preserve"> 공사감독, 공사감리(상주</t>
    </r>
    <r>
      <rPr>
        <sz val="12"/>
        <rFont val="맑은 고딕"/>
        <family val="3"/>
        <charset val="129"/>
      </rPr>
      <t>·</t>
    </r>
    <r>
      <rPr>
        <sz val="12"/>
        <rFont val="굴림체"/>
        <family val="3"/>
        <charset val="129"/>
      </rPr>
      <t>부분상주·비상주)</t>
    </r>
    <phoneticPr fontId="2" type="noConversion"/>
  </si>
  <si>
    <t>ㅑ</t>
    <phoneticPr fontId="2" type="noConversion"/>
  </si>
  <si>
    <r>
      <t>보조감리원의 전기분야경력</t>
    </r>
    <r>
      <rPr>
        <b/>
        <sz val="12"/>
        <rFont val="굴림체"/>
        <family val="3"/>
        <charset val="129"/>
      </rPr>
      <t/>
    </r>
    <phoneticPr fontId="2" type="noConversion"/>
  </si>
  <si>
    <t>보조감리원의 참여분야경력</t>
    <phoneticPr fontId="2" type="noConversion"/>
  </si>
  <si>
    <r>
      <t>비상주감리원의 전기분야경력</t>
    </r>
    <r>
      <rPr>
        <b/>
        <sz val="12"/>
        <rFont val="굴림체"/>
        <family val="3"/>
        <charset val="129"/>
      </rPr>
      <t/>
    </r>
    <phoneticPr fontId="2" type="noConversion"/>
  </si>
  <si>
    <t>적용률</t>
    <phoneticPr fontId="2" type="noConversion"/>
  </si>
  <si>
    <t xml:space="preserve">  전기분야 경력</t>
    <phoneticPr fontId="2" type="noConversion"/>
  </si>
  <si>
    <t>[10]</t>
    <phoneticPr fontId="2" type="noConversion"/>
  </si>
  <si>
    <t>[10]</t>
    <phoneticPr fontId="2" type="noConversion"/>
  </si>
  <si>
    <t>[6]</t>
    <phoneticPr fontId="2" type="noConversion"/>
  </si>
  <si>
    <t>[3]</t>
    <phoneticPr fontId="2" type="noConversion"/>
  </si>
  <si>
    <t>[7]</t>
    <phoneticPr fontId="2" type="noConversion"/>
  </si>
  <si>
    <t>[4]</t>
    <phoneticPr fontId="2" type="noConversion"/>
  </si>
  <si>
    <t>공동1</t>
    <phoneticPr fontId="2" type="noConversion"/>
  </si>
  <si>
    <t>공동2</t>
    <phoneticPr fontId="2" type="noConversion"/>
  </si>
  <si>
    <t>[1]</t>
    <phoneticPr fontId="2" type="noConversion"/>
  </si>
  <si>
    <t>[2]</t>
    <phoneticPr fontId="2" type="noConversion"/>
  </si>
  <si>
    <t>공고일</t>
    <phoneticPr fontId="2" type="noConversion"/>
  </si>
  <si>
    <t>5년</t>
    <phoneticPr fontId="2" type="noConversion"/>
  </si>
  <si>
    <t>10년</t>
    <phoneticPr fontId="2" type="noConversion"/>
  </si>
  <si>
    <t>20년</t>
    <phoneticPr fontId="2" type="noConversion"/>
  </si>
  <si>
    <t>ㅇㅇㅇㅇㅇㅇㅇ</t>
    <phoneticPr fontId="2" type="noConversion"/>
  </si>
  <si>
    <t>ㅇㅇㅇㅇㅇㅇㅇ</t>
    <phoneticPr fontId="2" type="noConversion"/>
  </si>
  <si>
    <t>중복개소</t>
    <phoneticPr fontId="2" type="noConversion"/>
  </si>
  <si>
    <t>ㅇㅇㅇㅇㅇ</t>
    <phoneticPr fontId="2" type="noConversion"/>
  </si>
  <si>
    <t>2009.01.01~2012.00.00</t>
    <phoneticPr fontId="2" type="noConversion"/>
  </si>
  <si>
    <t>2011.01.01~2018.01.01</t>
    <phoneticPr fontId="2" type="noConversion"/>
  </si>
  <si>
    <t>[2.5]</t>
    <phoneticPr fontId="2" type="noConversion"/>
  </si>
  <si>
    <t>[2.5]</t>
    <phoneticPr fontId="2" type="noConversion"/>
  </si>
  <si>
    <t>감점</t>
    <phoneticPr fontId="2" type="noConversion"/>
  </si>
  <si>
    <t>(1)상주감리원</t>
    <phoneticPr fontId="2" type="noConversion"/>
  </si>
  <si>
    <t>[  ]</t>
    <phoneticPr fontId="2" type="noConversion"/>
  </si>
  <si>
    <t>* 사본을 사용할 경우 "사실과 상위없읍" 인을 날인하시기 바랍니다.</t>
    <phoneticPr fontId="2" type="noConversion"/>
  </si>
  <si>
    <t>제출일자 : 2019. 00. 00.</t>
    <phoneticPr fontId="2" type="noConversion"/>
  </si>
  <si>
    <t>2019년  00월  00일</t>
    <phoneticPr fontId="2" type="noConversion"/>
  </si>
  <si>
    <t xml:space="preserve">          * 교육종료일이 입찰공고 최근 3년에서 입찰공고일 사이에 있는 경우에 한하여 인정</t>
    <phoneticPr fontId="2" type="noConversion"/>
  </si>
  <si>
    <t>최근3년 :</t>
    <phoneticPr fontId="2" type="noConversion"/>
  </si>
  <si>
    <t>입찰공고일 :</t>
    <phoneticPr fontId="2" type="noConversion"/>
  </si>
  <si>
    <t>구분</t>
    <phoneticPr fontId="2" type="noConversion"/>
  </si>
  <si>
    <t>발주처 평가</t>
    <phoneticPr fontId="2" type="noConversion"/>
  </si>
  <si>
    <t xml:space="preserve">수 신 : </t>
    <phoneticPr fontId="2" type="noConversion"/>
  </si>
  <si>
    <t xml:space="preserve">참 조 :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</si>
</sst>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2" formatCode="_-&quot;₩&quot;* #,##0_-;\-&quot;₩&quot;* #,##0_-;_-&quot;₩&quot;* &quot;-&quot;_-;_-@_-"/>
    <numFmt numFmtId="41" formatCode="_-* #,##0_-;\-* #,##0_-;_-* &quot;-&quot;_-;_-@_-"/>
    <numFmt numFmtId="176" formatCode="0.00_ "/>
    <numFmt numFmtId="177" formatCode="0.0_ "/>
    <numFmt numFmtId="178" formatCode="#,##0_);[Red]\(#,##0\)"/>
    <numFmt numFmtId="179" formatCode="0_ "/>
    <numFmt numFmtId="180" formatCode="0.00_);[Red]\(0.00\)"/>
    <numFmt numFmtId="181" formatCode="#,##0_ "/>
    <numFmt numFmtId="182" formatCode="0_);[Red]\(0\)"/>
    <numFmt numFmtId="183" formatCode="0;[Red]0"/>
    <numFmt numFmtId="184" formatCode="_-* #,##0_-;\-* #,##0_-;_-* &quot;-&quot;?_-;_-@_-"/>
    <numFmt numFmtId="185" formatCode="#,##0.0_ "/>
    <numFmt numFmtId="186" formatCode="0.0"/>
    <numFmt numFmtId="187" formatCode="_-* #,##0.0_-;\-* #,##0.0_-;_-* &quot;-&quot;_-;_-@_-"/>
    <numFmt numFmtId="188" formatCode="_-* #,##0.00_-;\-* #,##0.00_-;_-* &quot;-&quot;_-;_-@_-"/>
    <numFmt numFmtId="189" formatCode="#,##0.00_ "/>
    <numFmt numFmtId="190" formatCode="yyyy&quot;년&quot;\ m&quot;월&quot;\ d&quot;일&quot;;@"/>
    <numFmt numFmtId="191" formatCode="000000\-0000000"/>
    <numFmt numFmtId="192" formatCode="[DBNum1][$-412]General"/>
    <numFmt numFmtId="193" formatCode="0\(&quot;A&quot;\)"/>
    <numFmt numFmtId="194" formatCode="0\(&quot;B&quot;\)"/>
    <numFmt numFmtId="195" formatCode="#,###\ &quot;억&quot;&quot;원&quot;"/>
    <numFmt numFmtId="196" formatCode="#\ &quot;점&quot;"/>
    <numFmt numFmtId="197" formatCode="0.0_);\(0.0\)"/>
  </numFmts>
  <fonts count="7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sz val="12"/>
      <name val="굴림체"/>
      <family val="3"/>
      <charset val="129"/>
    </font>
    <font>
      <b/>
      <sz val="18"/>
      <name val="굴림체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4"/>
      <name val="굴림체"/>
      <family val="3"/>
      <charset val="129"/>
    </font>
    <font>
      <b/>
      <sz val="22"/>
      <name val="굴림체"/>
      <family val="3"/>
      <charset val="129"/>
    </font>
    <font>
      <sz val="9"/>
      <color indexed="81"/>
      <name val="굴림"/>
      <family val="3"/>
      <charset val="129"/>
    </font>
    <font>
      <b/>
      <sz val="9"/>
      <color indexed="81"/>
      <name val="굴림"/>
      <family val="3"/>
      <charset val="129"/>
    </font>
    <font>
      <b/>
      <sz val="10"/>
      <color indexed="12"/>
      <name val="굴림체"/>
      <family val="3"/>
      <charset val="129"/>
    </font>
    <font>
      <b/>
      <sz val="12"/>
      <color indexed="81"/>
      <name val="굴림"/>
      <family val="3"/>
      <charset val="129"/>
    </font>
    <font>
      <b/>
      <sz val="20"/>
      <name val="돋움체"/>
      <family val="3"/>
      <charset val="129"/>
    </font>
    <font>
      <sz val="18"/>
      <name val="굴림체"/>
      <family val="3"/>
      <charset val="129"/>
    </font>
    <font>
      <sz val="10"/>
      <name val="돋움"/>
      <family val="3"/>
      <charset val="129"/>
    </font>
    <font>
      <b/>
      <sz val="10"/>
      <color indexed="10"/>
      <name val="돋움"/>
      <family val="3"/>
      <charset val="129"/>
    </font>
    <font>
      <sz val="10"/>
      <color indexed="10"/>
      <name val="굴림체"/>
      <family val="3"/>
      <charset val="129"/>
    </font>
    <font>
      <sz val="11"/>
      <color indexed="10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12"/>
      <name val="굴림체"/>
      <family val="3"/>
      <charset val="129"/>
    </font>
    <font>
      <b/>
      <sz val="12"/>
      <color indexed="12"/>
      <name val="굴림체"/>
      <family val="3"/>
      <charset val="129"/>
    </font>
    <font>
      <b/>
      <sz val="14"/>
      <color indexed="12"/>
      <name val="굴림체"/>
      <family val="3"/>
      <charset val="129"/>
    </font>
    <font>
      <sz val="14"/>
      <color indexed="12"/>
      <name val="굴림체"/>
      <family val="3"/>
      <charset val="129"/>
    </font>
    <font>
      <sz val="9"/>
      <name val="굴림체"/>
      <family val="3"/>
      <charset val="129"/>
    </font>
    <font>
      <sz val="13"/>
      <name val="굴림체"/>
      <family val="3"/>
      <charset val="129"/>
    </font>
    <font>
      <b/>
      <u/>
      <sz val="20"/>
      <name val="굴림체"/>
      <family val="3"/>
      <charset val="129"/>
    </font>
    <font>
      <sz val="12"/>
      <color indexed="12"/>
      <name val="굴림체"/>
      <family val="3"/>
      <charset val="129"/>
    </font>
    <font>
      <b/>
      <sz val="16"/>
      <name val="돋움"/>
      <family val="3"/>
      <charset val="129"/>
    </font>
    <font>
      <sz val="10"/>
      <name val="돋움체"/>
      <family val="3"/>
      <charset val="129"/>
    </font>
    <font>
      <b/>
      <sz val="11"/>
      <name val="굴림체"/>
      <family val="3"/>
      <charset val="129"/>
    </font>
    <font>
      <b/>
      <sz val="13"/>
      <name val="굴림체"/>
      <family val="3"/>
      <charset val="129"/>
    </font>
    <font>
      <u/>
      <sz val="10"/>
      <name val="굴림체"/>
      <family val="3"/>
      <charset val="129"/>
    </font>
    <font>
      <b/>
      <u/>
      <sz val="18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  <font>
      <b/>
      <sz val="15"/>
      <name val="돋움"/>
      <family val="3"/>
      <charset val="129"/>
    </font>
    <font>
      <b/>
      <sz val="12"/>
      <color indexed="10"/>
      <name val="돋움"/>
      <family val="3"/>
      <charset val="129"/>
    </font>
    <font>
      <sz val="12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0"/>
      <name val="돋움"/>
      <family val="3"/>
      <charset val="129"/>
    </font>
    <font>
      <b/>
      <sz val="9"/>
      <name val="궁서"/>
      <family val="1"/>
      <charset val="129"/>
    </font>
    <font>
      <b/>
      <sz val="11"/>
      <name val="궁서"/>
      <family val="1"/>
      <charset val="129"/>
    </font>
    <font>
      <b/>
      <sz val="20"/>
      <name val="궁서"/>
      <family val="1"/>
      <charset val="129"/>
    </font>
    <font>
      <sz val="14"/>
      <name val="돋움"/>
      <family val="3"/>
      <charset val="129"/>
    </font>
    <font>
      <b/>
      <sz val="14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name val="맑은 고딕"/>
      <family val="3"/>
      <charset val="129"/>
    </font>
    <font>
      <sz val="12"/>
      <name val="HY그래픽M"/>
      <family val="1"/>
      <charset val="129"/>
    </font>
    <font>
      <sz val="12"/>
      <name val="맑은 고딕"/>
      <family val="3"/>
      <charset val="129"/>
    </font>
    <font>
      <sz val="22"/>
      <name val="굴림체"/>
      <family val="3"/>
      <charset val="129"/>
    </font>
    <font>
      <b/>
      <sz val="10"/>
      <color indexed="81"/>
      <name val="굴림"/>
      <family val="3"/>
      <charset val="129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color indexed="81"/>
      <name val="돋움"/>
      <family val="3"/>
      <charset val="129"/>
    </font>
    <font>
      <sz val="11"/>
      <color indexed="81"/>
      <name val="Tahoma"/>
      <family val="2"/>
    </font>
    <font>
      <b/>
      <sz val="9"/>
      <color indexed="81"/>
      <name val="맑은 고딕"/>
      <family val="3"/>
      <charset val="129"/>
    </font>
    <font>
      <sz val="9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1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0" borderId="1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7" borderId="1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20" borderId="9" applyNumberFormat="0" applyAlignment="0" applyProtection="0">
      <alignment vertical="center"/>
    </xf>
  </cellStyleXfs>
  <cellXfs count="98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179" fontId="4" fillId="0" borderId="0" xfId="0" applyNumberFormat="1" applyFont="1">
      <alignment vertical="center"/>
    </xf>
    <xf numFmtId="14" fontId="4" fillId="0" borderId="0" xfId="0" applyNumberFormat="1" applyFont="1" applyBorder="1" applyAlignment="1">
      <alignment horizontal="center" vertical="center" shrinkToFit="1"/>
    </xf>
    <xf numFmtId="183" fontId="4" fillId="0" borderId="0" xfId="0" applyNumberFormat="1" applyFont="1" applyAlignment="1">
      <alignment vertical="center"/>
    </xf>
    <xf numFmtId="183" fontId="4" fillId="0" borderId="0" xfId="0" applyNumberFormat="1" applyFont="1">
      <alignment vertical="center"/>
    </xf>
    <xf numFmtId="49" fontId="10" fillId="0" borderId="10" xfId="0" applyNumberFormat="1" applyFont="1" applyBorder="1" applyAlignment="1">
      <alignment horizontal="center" vertical="center" shrinkToFit="1"/>
    </xf>
    <xf numFmtId="179" fontId="4" fillId="0" borderId="0" xfId="0" applyNumberFormat="1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4" fontId="4" fillId="0" borderId="12" xfId="0" applyNumberFormat="1" applyFont="1" applyBorder="1" applyAlignment="1">
      <alignment horizontal="center" vertical="center" shrinkToFit="1"/>
    </xf>
    <xf numFmtId="14" fontId="4" fillId="0" borderId="13" xfId="0" applyNumberFormat="1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14" fontId="4" fillId="0" borderId="15" xfId="0" applyNumberFormat="1" applyFont="1" applyBorder="1" applyAlignment="1">
      <alignment horizontal="center" vertical="center" shrinkToFit="1"/>
    </xf>
    <xf numFmtId="14" fontId="4" fillId="0" borderId="16" xfId="0" applyNumberFormat="1" applyFont="1" applyBorder="1" applyAlignment="1">
      <alignment horizontal="center" vertical="center" shrinkToFit="1"/>
    </xf>
    <xf numFmtId="14" fontId="5" fillId="24" borderId="17" xfId="0" applyNumberFormat="1" applyFont="1" applyFill="1" applyBorder="1" applyAlignment="1">
      <alignment horizontal="center" vertical="center" shrinkToFit="1"/>
    </xf>
    <xf numFmtId="0" fontId="5" fillId="24" borderId="18" xfId="0" applyFont="1" applyFill="1" applyBorder="1" applyAlignment="1">
      <alignment horizontal="center" vertical="center" shrinkToFit="1"/>
    </xf>
    <xf numFmtId="14" fontId="5" fillId="24" borderId="19" xfId="0" applyNumberFormat="1" applyFont="1" applyFill="1" applyBorder="1" applyAlignment="1">
      <alignment horizontal="center" vertical="center" shrinkToFit="1"/>
    </xf>
    <xf numFmtId="14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178" fontId="10" fillId="0" borderId="0" xfId="0" applyNumberFormat="1" applyFont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 shrinkToFit="1"/>
    </xf>
    <xf numFmtId="0" fontId="9" fillId="0" borderId="0" xfId="0" applyFont="1" applyBorder="1" applyAlignment="1">
      <alignment horizontal="right" vertical="center"/>
    </xf>
    <xf numFmtId="182" fontId="9" fillId="0" borderId="0" xfId="0" applyNumberFormat="1" applyFont="1" applyBorder="1" applyAlignment="1">
      <alignment horizontal="right" vertical="center"/>
    </xf>
    <xf numFmtId="184" fontId="5" fillId="0" borderId="0" xfId="0" applyNumberFormat="1" applyFont="1">
      <alignment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14" fontId="11" fillId="0" borderId="0" xfId="0" applyNumberFormat="1" applyFont="1" applyBorder="1" applyAlignment="1">
      <alignment horizontal="center" vertical="center"/>
    </xf>
    <xf numFmtId="14" fontId="4" fillId="0" borderId="0" xfId="0" applyNumberFormat="1" applyFont="1">
      <alignment vertical="center"/>
    </xf>
    <xf numFmtId="41" fontId="5" fillId="24" borderId="25" xfId="0" applyNumberFormat="1" applyFont="1" applyFill="1" applyBorder="1" applyAlignment="1">
      <alignment horizontal="right" vertical="center" shrinkToFit="1"/>
    </xf>
    <xf numFmtId="0" fontId="4" fillId="0" borderId="27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9" fontId="10" fillId="0" borderId="0" xfId="0" applyNumberFormat="1" applyFont="1" applyFill="1" applyBorder="1" applyAlignment="1">
      <alignment horizontal="center" vertical="center" shrinkToFit="1"/>
    </xf>
    <xf numFmtId="10" fontId="10" fillId="0" borderId="0" xfId="0" applyNumberFormat="1" applyFont="1" applyFill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24" borderId="28" xfId="0" applyFont="1" applyFill="1" applyBorder="1" applyAlignment="1">
      <alignment horizontal="center" vertical="center"/>
    </xf>
    <xf numFmtId="176" fontId="4" fillId="24" borderId="28" xfId="0" applyNumberFormat="1" applyFont="1" applyFill="1" applyBorder="1" applyAlignment="1">
      <alignment horizontal="center" vertical="center"/>
    </xf>
    <xf numFmtId="176" fontId="4" fillId="0" borderId="30" xfId="0" applyNumberFormat="1" applyFont="1" applyFill="1" applyBorder="1" applyAlignment="1">
      <alignment horizontal="center" vertical="center"/>
    </xf>
    <xf numFmtId="41" fontId="4" fillId="0" borderId="31" xfId="0" applyNumberFormat="1" applyFont="1" applyFill="1" applyBorder="1" applyAlignment="1">
      <alignment horizontal="center" vertical="center"/>
    </xf>
    <xf numFmtId="176" fontId="4" fillId="0" borderId="33" xfId="0" applyNumberFormat="1" applyFont="1" applyFill="1" applyBorder="1" applyAlignment="1">
      <alignment horizontal="center" vertical="center"/>
    </xf>
    <xf numFmtId="176" fontId="4" fillId="0" borderId="32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left" vertical="center"/>
    </xf>
    <xf numFmtId="176" fontId="4" fillId="0" borderId="24" xfId="0" applyNumberFormat="1" applyFont="1" applyFill="1" applyBorder="1" applyAlignment="1">
      <alignment horizontal="center" vertical="center"/>
    </xf>
    <xf numFmtId="0" fontId="19" fillId="0" borderId="0" xfId="0" applyFont="1" applyAlignment="1" applyProtection="1">
      <alignment vertical="center" wrapText="1"/>
      <protection locked="0"/>
    </xf>
    <xf numFmtId="0" fontId="4" fillId="0" borderId="34" xfId="0" applyFont="1" applyFill="1" applyBorder="1" applyAlignment="1">
      <alignment horizontal="left" vertical="center"/>
    </xf>
    <xf numFmtId="176" fontId="4" fillId="0" borderId="35" xfId="0" applyNumberFormat="1" applyFont="1" applyFill="1" applyBorder="1" applyAlignment="1">
      <alignment horizontal="center" vertical="center"/>
    </xf>
    <xf numFmtId="176" fontId="4" fillId="0" borderId="36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27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187" fontId="18" fillId="0" borderId="0" xfId="0" applyNumberFormat="1" applyFont="1">
      <alignment vertical="center"/>
    </xf>
    <xf numFmtId="41" fontId="18" fillId="0" borderId="0" xfId="0" applyNumberFormat="1" applyFont="1">
      <alignment vertical="center"/>
    </xf>
    <xf numFmtId="0" fontId="4" fillId="24" borderId="24" xfId="0" applyFont="1" applyFill="1" applyBorder="1" applyAlignment="1">
      <alignment horizontal="center" vertical="center"/>
    </xf>
    <xf numFmtId="176" fontId="4" fillId="24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24" borderId="37" xfId="0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horizontal="center" vertical="center"/>
    </xf>
    <xf numFmtId="9" fontId="4" fillId="0" borderId="10" xfId="29" applyFont="1" applyFill="1" applyBorder="1" applyAlignment="1">
      <alignment horizontal="center" vertical="center"/>
    </xf>
    <xf numFmtId="9" fontId="4" fillId="0" borderId="38" xfId="29" applyFont="1" applyFill="1" applyBorder="1" applyAlignment="1">
      <alignment horizontal="center" vertical="center"/>
    </xf>
    <xf numFmtId="9" fontId="4" fillId="0" borderId="39" xfId="29" applyFont="1" applyFill="1" applyBorder="1" applyAlignment="1">
      <alignment horizontal="center" vertical="center"/>
    </xf>
    <xf numFmtId="177" fontId="4" fillId="24" borderId="14" xfId="0" applyNumberFormat="1" applyFont="1" applyFill="1" applyBorder="1" applyAlignment="1">
      <alignment horizontal="center" vertical="center"/>
    </xf>
    <xf numFmtId="9" fontId="4" fillId="0" borderId="0" xfId="29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186" fontId="4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>
      <alignment vertical="center"/>
    </xf>
    <xf numFmtId="176" fontId="4" fillId="24" borderId="14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80" fontId="4" fillId="25" borderId="30" xfId="0" applyNumberFormat="1" applyFont="1" applyFill="1" applyBorder="1" applyAlignment="1">
      <alignment horizontal="center" vertical="center"/>
    </xf>
    <xf numFmtId="180" fontId="4" fillId="26" borderId="31" xfId="0" quotePrefix="1" applyNumberFormat="1" applyFont="1" applyFill="1" applyBorder="1" applyAlignment="1">
      <alignment horizontal="center" vertical="center"/>
    </xf>
    <xf numFmtId="180" fontId="4" fillId="0" borderId="31" xfId="0" applyNumberFormat="1" applyFont="1" applyFill="1" applyBorder="1" applyAlignment="1">
      <alignment horizontal="center" vertical="center"/>
    </xf>
    <xf numFmtId="180" fontId="4" fillId="26" borderId="33" xfId="0" quotePrefix="1" applyNumberFormat="1" applyFont="1" applyFill="1" applyBorder="1" applyAlignment="1">
      <alignment horizontal="center" vertical="center"/>
    </xf>
    <xf numFmtId="180" fontId="4" fillId="0" borderId="33" xfId="0" applyNumberFormat="1" applyFont="1" applyFill="1" applyBorder="1" applyAlignment="1">
      <alignment horizontal="center" vertical="center"/>
    </xf>
    <xf numFmtId="180" fontId="4" fillId="26" borderId="32" xfId="0" applyNumberFormat="1" applyFont="1" applyFill="1" applyBorder="1" applyAlignment="1">
      <alignment horizontal="center" vertical="center"/>
    </xf>
    <xf numFmtId="180" fontId="4" fillId="0" borderId="32" xfId="0" applyNumberFormat="1" applyFont="1" applyFill="1" applyBorder="1" applyAlignment="1">
      <alignment horizontal="center" vertical="center"/>
    </xf>
    <xf numFmtId="180" fontId="4" fillId="25" borderId="24" xfId="0" applyNumberFormat="1" applyFont="1" applyFill="1" applyBorder="1" applyAlignment="1">
      <alignment horizontal="center" vertical="center"/>
    </xf>
    <xf numFmtId="180" fontId="4" fillId="25" borderId="35" xfId="0" applyNumberFormat="1" applyFont="1" applyFill="1" applyBorder="1" applyAlignment="1">
      <alignment horizontal="center" vertical="center"/>
    </xf>
    <xf numFmtId="180" fontId="4" fillId="0" borderId="36" xfId="0" applyNumberFormat="1" applyFont="1" applyFill="1" applyBorder="1" applyAlignment="1">
      <alignment horizontal="center" vertical="center"/>
    </xf>
    <xf numFmtId="180" fontId="4" fillId="24" borderId="24" xfId="0" applyNumberFormat="1" applyFont="1" applyFill="1" applyBorder="1" applyAlignment="1">
      <alignment horizontal="center" vertical="center"/>
    </xf>
    <xf numFmtId="14" fontId="4" fillId="0" borderId="38" xfId="0" applyNumberFormat="1" applyFont="1" applyFill="1" applyBorder="1" applyAlignment="1">
      <alignment horizontal="center" vertical="center" wrapText="1"/>
    </xf>
    <xf numFmtId="14" fontId="4" fillId="0" borderId="38" xfId="0" applyNumberFormat="1" applyFont="1" applyFill="1" applyBorder="1" applyAlignment="1">
      <alignment horizontal="center" vertical="center"/>
    </xf>
    <xf numFmtId="14" fontId="4" fillId="0" borderId="39" xfId="0" applyNumberFormat="1" applyFont="1" applyFill="1" applyBorder="1" applyAlignment="1">
      <alignment horizontal="center" vertical="center" wrapText="1"/>
    </xf>
    <xf numFmtId="14" fontId="4" fillId="0" borderId="39" xfId="0" applyNumberFormat="1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0" xfId="29" applyNumberFormat="1" applyFont="1" applyFill="1" applyBorder="1" applyAlignment="1">
      <alignment horizontal="center" vertical="center"/>
    </xf>
    <xf numFmtId="41" fontId="4" fillId="0" borderId="38" xfId="0" applyNumberFormat="1" applyFont="1" applyFill="1" applyBorder="1" applyAlignment="1">
      <alignment horizontal="center" vertical="center"/>
    </xf>
    <xf numFmtId="41" fontId="4" fillId="0" borderId="38" xfId="29" applyNumberFormat="1" applyFont="1" applyFill="1" applyBorder="1" applyAlignment="1">
      <alignment horizontal="center" vertical="center"/>
    </xf>
    <xf numFmtId="180" fontId="14" fillId="25" borderId="30" xfId="0" applyNumberFormat="1" applyFont="1" applyFill="1" applyBorder="1" applyAlignment="1">
      <alignment horizontal="center" vertical="center"/>
    </xf>
    <xf numFmtId="180" fontId="14" fillId="26" borderId="31" xfId="0" quotePrefix="1" applyNumberFormat="1" applyFont="1" applyFill="1" applyBorder="1" applyAlignment="1">
      <alignment horizontal="center" vertical="center"/>
    </xf>
    <xf numFmtId="180" fontId="14" fillId="0" borderId="31" xfId="0" applyNumberFormat="1" applyFont="1" applyFill="1" applyBorder="1" applyAlignment="1">
      <alignment horizontal="center" vertical="center"/>
    </xf>
    <xf numFmtId="180" fontId="14" fillId="26" borderId="33" xfId="0" quotePrefix="1" applyNumberFormat="1" applyFont="1" applyFill="1" applyBorder="1" applyAlignment="1">
      <alignment horizontal="center" vertical="center"/>
    </xf>
    <xf numFmtId="180" fontId="14" fillId="0" borderId="33" xfId="0" applyNumberFormat="1" applyFont="1" applyFill="1" applyBorder="1" applyAlignment="1">
      <alignment horizontal="center" vertical="center"/>
    </xf>
    <xf numFmtId="180" fontId="14" fillId="26" borderId="32" xfId="0" applyNumberFormat="1" applyFont="1" applyFill="1" applyBorder="1" applyAlignment="1">
      <alignment horizontal="center" vertical="center"/>
    </xf>
    <xf numFmtId="180" fontId="14" fillId="0" borderId="32" xfId="0" applyNumberFormat="1" applyFont="1" applyFill="1" applyBorder="1" applyAlignment="1">
      <alignment horizontal="center" vertical="center"/>
    </xf>
    <xf numFmtId="180" fontId="14" fillId="25" borderId="24" xfId="0" applyNumberFormat="1" applyFont="1" applyFill="1" applyBorder="1" applyAlignment="1">
      <alignment horizontal="center" vertical="center"/>
    </xf>
    <xf numFmtId="180" fontId="14" fillId="25" borderId="35" xfId="0" applyNumberFormat="1" applyFont="1" applyFill="1" applyBorder="1" applyAlignment="1">
      <alignment horizontal="center" vertical="center"/>
    </xf>
    <xf numFmtId="180" fontId="14" fillId="0" borderId="36" xfId="0" applyNumberFormat="1" applyFont="1" applyFill="1" applyBorder="1" applyAlignment="1">
      <alignment horizontal="center" vertical="center"/>
    </xf>
    <xf numFmtId="0" fontId="41" fillId="0" borderId="0" xfId="0" applyFont="1" applyBorder="1" applyAlignment="1">
      <alignment horizontal="right"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180" fontId="3" fillId="0" borderId="0" xfId="0" applyNumberFormat="1" applyFont="1" applyAlignment="1">
      <alignment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distributed" vertical="center" wrapText="1"/>
    </xf>
    <xf numFmtId="0" fontId="21" fillId="0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distributed" vertical="center"/>
    </xf>
    <xf numFmtId="0" fontId="46" fillId="0" borderId="0" xfId="0" applyFont="1" applyAlignment="1">
      <alignment horizontal="left" vertical="center"/>
    </xf>
    <xf numFmtId="190" fontId="3" fillId="0" borderId="0" xfId="0" applyNumberFormat="1" applyFont="1" applyAlignment="1">
      <alignment horizontal="right" vertical="center"/>
    </xf>
    <xf numFmtId="0" fontId="43" fillId="0" borderId="0" xfId="0" applyFont="1" applyAlignment="1">
      <alignment vertical="center" shrinkToFit="1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center" vertical="center" shrinkToFit="1"/>
    </xf>
    <xf numFmtId="0" fontId="43" fillId="0" borderId="0" xfId="0" applyFont="1">
      <alignment vertical="center"/>
    </xf>
    <xf numFmtId="0" fontId="5" fillId="0" borderId="0" xfId="0" applyFont="1" applyAlignment="1">
      <alignment vertical="center"/>
    </xf>
    <xf numFmtId="41" fontId="4" fillId="0" borderId="26" xfId="33" applyFont="1" applyBorder="1" applyAlignment="1">
      <alignment horizontal="center" vertical="center" shrinkToFit="1"/>
    </xf>
    <xf numFmtId="41" fontId="4" fillId="0" borderId="24" xfId="33" applyFont="1" applyBorder="1" applyAlignment="1">
      <alignment horizontal="center" vertical="center" shrinkToFit="1"/>
    </xf>
    <xf numFmtId="41" fontId="14" fillId="24" borderId="25" xfId="33" applyFont="1" applyFill="1" applyBorder="1" applyAlignment="1">
      <alignment horizontal="right" vertical="center" shrinkToFit="1"/>
    </xf>
    <xf numFmtId="41" fontId="5" fillId="24" borderId="25" xfId="33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176" fontId="4" fillId="0" borderId="43" xfId="0" applyNumberFormat="1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vertical="center" wrapText="1"/>
    </xf>
    <xf numFmtId="188" fontId="5" fillId="24" borderId="25" xfId="33" applyNumberFormat="1" applyFont="1" applyFill="1" applyBorder="1" applyAlignment="1">
      <alignment horizontal="right" vertical="center" shrinkToFit="1"/>
    </xf>
    <xf numFmtId="178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48" fillId="0" borderId="38" xfId="0" applyFont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/>
    </xf>
    <xf numFmtId="176" fontId="43" fillId="0" borderId="34" xfId="0" applyNumberFormat="1" applyFont="1" applyFill="1" applyBorder="1" applyAlignment="1">
      <alignment horizontal="center" vertical="center"/>
    </xf>
    <xf numFmtId="176" fontId="43" fillId="0" borderId="27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41" fontId="8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7" fillId="0" borderId="0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4" fillId="0" borderId="46" xfId="0" applyFont="1" applyFill="1" applyBorder="1" applyAlignment="1">
      <alignment horizontal="center" vertical="center"/>
    </xf>
    <xf numFmtId="0" fontId="3" fillId="24" borderId="22" xfId="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 shrinkToFit="1"/>
    </xf>
    <xf numFmtId="0" fontId="3" fillId="24" borderId="21" xfId="0" applyFont="1" applyFill="1" applyBorder="1" applyAlignment="1">
      <alignment horizontal="center" vertical="center" shrinkToFit="1"/>
    </xf>
    <xf numFmtId="0" fontId="44" fillId="0" borderId="0" xfId="0" applyFont="1" applyBorder="1" applyAlignment="1">
      <alignment horizontal="left" vertical="center"/>
    </xf>
    <xf numFmtId="0" fontId="50" fillId="0" borderId="0" xfId="0" applyFont="1" applyBorder="1" applyAlignment="1">
      <alignment horizontal="center" vertical="center"/>
    </xf>
    <xf numFmtId="182" fontId="50" fillId="0" borderId="0" xfId="0" applyNumberFormat="1" applyFont="1" applyBorder="1" applyAlignment="1">
      <alignment horizontal="center" vertical="center"/>
    </xf>
    <xf numFmtId="0" fontId="49" fillId="24" borderId="47" xfId="0" applyFont="1" applyFill="1" applyBorder="1" applyAlignment="1">
      <alignment horizontal="center" vertical="center"/>
    </xf>
    <xf numFmtId="0" fontId="49" fillId="24" borderId="48" xfId="0" applyFont="1" applyFill="1" applyBorder="1" applyAlignment="1">
      <alignment horizontal="center" vertical="center"/>
    </xf>
    <xf numFmtId="0" fontId="49" fillId="24" borderId="49" xfId="0" applyFont="1" applyFill="1" applyBorder="1" applyAlignment="1">
      <alignment horizontal="center" vertical="center"/>
    </xf>
    <xf numFmtId="0" fontId="49" fillId="24" borderId="28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41" fontId="44" fillId="0" borderId="0" xfId="33" applyFont="1" applyBorder="1" applyAlignment="1">
      <alignment horizontal="left" vertical="center"/>
    </xf>
    <xf numFmtId="0" fontId="4" fillId="24" borderId="50" xfId="0" applyFont="1" applyFill="1" applyBorder="1" applyAlignment="1">
      <alignment horizontal="center" vertical="center" wrapText="1"/>
    </xf>
    <xf numFmtId="0" fontId="4" fillId="24" borderId="5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4" borderId="23" xfId="0" applyFont="1" applyFill="1" applyBorder="1" applyAlignment="1">
      <alignment horizontal="center" vertical="center" wrapText="1"/>
    </xf>
    <xf numFmtId="0" fontId="5" fillId="24" borderId="57" xfId="0" applyFont="1" applyFill="1" applyBorder="1" applyAlignment="1">
      <alignment horizontal="center" vertical="center"/>
    </xf>
    <xf numFmtId="0" fontId="5" fillId="24" borderId="58" xfId="0" applyFont="1" applyFill="1" applyBorder="1" applyAlignment="1">
      <alignment horizontal="center" vertical="center" wrapText="1"/>
    </xf>
    <xf numFmtId="0" fontId="5" fillId="0" borderId="59" xfId="33" applyNumberFormat="1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center" vertical="center"/>
    </xf>
    <xf numFmtId="41" fontId="5" fillId="0" borderId="11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14" fontId="4" fillId="0" borderId="62" xfId="0" applyNumberFormat="1" applyFont="1" applyFill="1" applyBorder="1" applyAlignment="1">
      <alignment horizontal="center" vertical="center"/>
    </xf>
    <xf numFmtId="14" fontId="4" fillId="0" borderId="63" xfId="0" applyNumberFormat="1" applyFont="1" applyFill="1" applyBorder="1" applyAlignment="1">
      <alignment horizontal="center" vertical="center"/>
    </xf>
    <xf numFmtId="182" fontId="4" fillId="0" borderId="64" xfId="0" applyNumberFormat="1" applyFont="1" applyFill="1" applyBorder="1" applyAlignment="1">
      <alignment horizontal="center" vertical="center"/>
    </xf>
    <xf numFmtId="41" fontId="3" fillId="0" borderId="23" xfId="33" quotePrefix="1" applyFont="1" applyBorder="1" applyAlignment="1">
      <alignment horizontal="center" vertical="center" shrinkToFit="1"/>
    </xf>
    <xf numFmtId="14" fontId="14" fillId="27" borderId="65" xfId="0" applyNumberFormat="1" applyFont="1" applyFill="1" applyBorder="1" applyAlignment="1">
      <alignment horizontal="center" vertical="center"/>
    </xf>
    <xf numFmtId="14" fontId="4" fillId="0" borderId="66" xfId="0" applyNumberFormat="1" applyFont="1" applyFill="1" applyBorder="1" applyAlignment="1">
      <alignment horizontal="center" vertical="center"/>
    </xf>
    <xf numFmtId="182" fontId="4" fillId="0" borderId="36" xfId="0" applyNumberFormat="1" applyFont="1" applyFill="1" applyBorder="1" applyAlignment="1">
      <alignment horizontal="center" vertical="center"/>
    </xf>
    <xf numFmtId="41" fontId="5" fillId="26" borderId="25" xfId="0" applyNumberFormat="1" applyFont="1" applyFill="1" applyBorder="1" applyAlignment="1">
      <alignment vertical="center" shrinkToFit="1"/>
    </xf>
    <xf numFmtId="14" fontId="5" fillId="26" borderId="17" xfId="0" applyNumberFormat="1" applyFont="1" applyFill="1" applyBorder="1" applyAlignment="1">
      <alignment horizontal="center" vertical="center" shrinkToFit="1"/>
    </xf>
    <xf numFmtId="0" fontId="5" fillId="26" borderId="18" xfId="0" applyFont="1" applyFill="1" applyBorder="1" applyAlignment="1">
      <alignment horizontal="center" vertical="center" shrinkToFit="1"/>
    </xf>
    <xf numFmtId="14" fontId="5" fillId="26" borderId="19" xfId="0" applyNumberFormat="1" applyFont="1" applyFill="1" applyBorder="1" applyAlignment="1">
      <alignment horizontal="center" vertical="center" shrinkToFit="1"/>
    </xf>
    <xf numFmtId="14" fontId="5" fillId="26" borderId="67" xfId="0" applyNumberFormat="1" applyFont="1" applyFill="1" applyBorder="1" applyAlignment="1">
      <alignment horizontal="center" vertical="center" shrinkToFit="1"/>
    </xf>
    <xf numFmtId="0" fontId="5" fillId="26" borderId="25" xfId="0" applyFont="1" applyFill="1" applyBorder="1" applyAlignment="1">
      <alignment vertical="center" wrapText="1"/>
    </xf>
    <xf numFmtId="0" fontId="5" fillId="26" borderId="19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4" borderId="68" xfId="0" applyFont="1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 wrapText="1"/>
    </xf>
    <xf numFmtId="9" fontId="4" fillId="0" borderId="73" xfId="29" applyFont="1" applyFill="1" applyBorder="1" applyAlignment="1">
      <alignment horizontal="center" vertical="center"/>
    </xf>
    <xf numFmtId="9" fontId="4" fillId="24" borderId="51" xfId="29" applyFont="1" applyFill="1" applyBorder="1" applyAlignment="1">
      <alignment vertical="center"/>
    </xf>
    <xf numFmtId="0" fontId="5" fillId="24" borderId="23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44" xfId="0" applyFont="1" applyFill="1" applyBorder="1" applyAlignment="1">
      <alignment vertical="center"/>
    </xf>
    <xf numFmtId="0" fontId="4" fillId="24" borderId="13" xfId="0" applyFont="1" applyFill="1" applyBorder="1" applyAlignment="1">
      <alignment vertical="center"/>
    </xf>
    <xf numFmtId="0" fontId="4" fillId="0" borderId="38" xfId="0" applyFont="1" applyFill="1" applyBorder="1" applyAlignment="1">
      <alignment vertical="center"/>
    </xf>
    <xf numFmtId="0" fontId="4" fillId="0" borderId="74" xfId="0" applyFont="1" applyFill="1" applyBorder="1" applyAlignment="1">
      <alignment vertical="center"/>
    </xf>
    <xf numFmtId="0" fontId="43" fillId="0" borderId="38" xfId="29" applyNumberFormat="1" applyFont="1" applyFill="1" applyBorder="1" applyAlignment="1">
      <alignment horizontal="center" vertical="center"/>
    </xf>
    <xf numFmtId="0" fontId="43" fillId="0" borderId="21" xfId="29" applyNumberFormat="1" applyFont="1" applyFill="1" applyBorder="1" applyAlignment="1">
      <alignment horizontal="center" vertical="center"/>
    </xf>
    <xf numFmtId="0" fontId="4" fillId="24" borderId="2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4" borderId="24" xfId="0" applyFont="1" applyFill="1" applyBorder="1" applyAlignment="1">
      <alignment vertical="center"/>
    </xf>
    <xf numFmtId="0" fontId="48" fillId="24" borderId="37" xfId="0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 vertical="center"/>
    </xf>
    <xf numFmtId="0" fontId="48" fillId="24" borderId="56" xfId="0" applyFont="1" applyFill="1" applyBorder="1" applyAlignment="1">
      <alignment horizontal="center" vertical="center"/>
    </xf>
    <xf numFmtId="0" fontId="48" fillId="0" borderId="77" xfId="0" applyFont="1" applyBorder="1" applyAlignment="1">
      <alignment horizontal="center" vertical="center" wrapText="1"/>
    </xf>
    <xf numFmtId="192" fontId="48" fillId="0" borderId="71" xfId="0" applyNumberFormat="1" applyFont="1" applyBorder="1" applyAlignment="1">
      <alignment horizontal="center" vertical="center" shrinkToFit="1"/>
    </xf>
    <xf numFmtId="0" fontId="48" fillId="0" borderId="71" xfId="0" applyFont="1" applyBorder="1" applyAlignment="1">
      <alignment horizontal="center" vertical="center" wrapText="1" shrinkToFit="1"/>
    </xf>
    <xf numFmtId="9" fontId="48" fillId="0" borderId="71" xfId="0" applyNumberFormat="1" applyFont="1" applyBorder="1" applyAlignment="1">
      <alignment horizontal="center" vertical="center" shrinkToFit="1"/>
    </xf>
    <xf numFmtId="0" fontId="48" fillId="0" borderId="54" xfId="0" applyFont="1" applyBorder="1" applyAlignment="1">
      <alignment horizontal="center" vertical="center" wrapText="1" shrinkToFit="1"/>
    </xf>
    <xf numFmtId="0" fontId="48" fillId="0" borderId="76" xfId="0" applyFont="1" applyBorder="1" applyAlignment="1">
      <alignment horizontal="center" vertical="center"/>
    </xf>
    <xf numFmtId="0" fontId="48" fillId="0" borderId="38" xfId="0" applyFont="1" applyBorder="1" applyAlignment="1">
      <alignment horizontal="center" vertical="center" shrinkToFit="1"/>
    </xf>
    <xf numFmtId="9" fontId="48" fillId="0" borderId="38" xfId="0" applyNumberFormat="1" applyFont="1" applyBorder="1" applyAlignment="1">
      <alignment horizontal="center" vertical="center" shrinkToFit="1"/>
    </xf>
    <xf numFmtId="0" fontId="48" fillId="0" borderId="74" xfId="0" applyFont="1" applyBorder="1" applyAlignment="1">
      <alignment horizontal="center" vertical="center" shrinkToFit="1"/>
    </xf>
    <xf numFmtId="0" fontId="48" fillId="0" borderId="78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 shrinkToFit="1"/>
    </xf>
    <xf numFmtId="0" fontId="48" fillId="0" borderId="22" xfId="0" applyFont="1" applyBorder="1" applyAlignment="1">
      <alignment horizontal="center" vertical="center" wrapText="1" shrinkToFit="1"/>
    </xf>
    <xf numFmtId="9" fontId="48" fillId="0" borderId="22" xfId="0" applyNumberFormat="1" applyFont="1" applyBorder="1" applyAlignment="1">
      <alignment horizontal="center" vertical="center" shrinkToFit="1"/>
    </xf>
    <xf numFmtId="0" fontId="48" fillId="0" borderId="55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9" fontId="4" fillId="0" borderId="26" xfId="29" applyFont="1" applyBorder="1" applyAlignment="1">
      <alignment horizontal="center" vertical="center" shrinkToFit="1"/>
    </xf>
    <xf numFmtId="188" fontId="4" fillId="0" borderId="24" xfId="33" applyNumberFormat="1" applyFont="1" applyBorder="1" applyAlignment="1">
      <alignment horizontal="center" vertical="center" shrinkToFit="1"/>
    </xf>
    <xf numFmtId="9" fontId="4" fillId="0" borderId="24" xfId="29" applyFont="1" applyBorder="1" applyAlignment="1">
      <alignment horizontal="center" vertical="center" shrinkToFit="1"/>
    </xf>
    <xf numFmtId="41" fontId="10" fillId="0" borderId="0" xfId="33" applyNumberFormat="1" applyFont="1" applyBorder="1" applyAlignment="1">
      <alignment horizontal="right" vertical="center"/>
    </xf>
    <xf numFmtId="10" fontId="5" fillId="26" borderId="67" xfId="29" applyNumberFormat="1" applyFont="1" applyFill="1" applyBorder="1" applyAlignment="1">
      <alignment horizontal="center" vertical="center" shrinkToFit="1"/>
    </xf>
    <xf numFmtId="0" fontId="5" fillId="24" borderId="81" xfId="0" applyFont="1" applyFill="1" applyBorder="1" applyAlignment="1">
      <alignment horizontal="center" vertical="center" wrapText="1"/>
    </xf>
    <xf numFmtId="41" fontId="5" fillId="0" borderId="29" xfId="0" applyNumberFormat="1" applyFont="1" applyFill="1" applyBorder="1" applyAlignment="1">
      <alignment vertical="center" wrapText="1"/>
    </xf>
    <xf numFmtId="41" fontId="5" fillId="0" borderId="34" xfId="0" applyNumberFormat="1" applyFont="1" applyFill="1" applyBorder="1" applyAlignment="1">
      <alignment vertical="center" wrapText="1"/>
    </xf>
    <xf numFmtId="9" fontId="5" fillId="0" borderId="36" xfId="29" applyFont="1" applyFill="1" applyBorder="1" applyAlignment="1">
      <alignment horizontal="center" vertical="center" wrapText="1"/>
    </xf>
    <xf numFmtId="184" fontId="5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41" fontId="5" fillId="26" borderId="59" xfId="0" applyNumberFormat="1" applyFont="1" applyFill="1" applyBorder="1" applyAlignment="1">
      <alignment vertical="center" shrinkToFit="1"/>
    </xf>
    <xf numFmtId="14" fontId="5" fillId="26" borderId="82" xfId="0" applyNumberFormat="1" applyFont="1" applyFill="1" applyBorder="1" applyAlignment="1">
      <alignment horizontal="center" vertical="center" shrinkToFit="1"/>
    </xf>
    <xf numFmtId="0" fontId="5" fillId="26" borderId="59" xfId="0" applyFont="1" applyFill="1" applyBorder="1" applyAlignment="1">
      <alignment vertical="center" wrapText="1"/>
    </xf>
    <xf numFmtId="9" fontId="4" fillId="0" borderId="20" xfId="29" applyFont="1" applyFill="1" applyBorder="1" applyAlignment="1">
      <alignment horizontal="center" vertical="center"/>
    </xf>
    <xf numFmtId="14" fontId="4" fillId="0" borderId="20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 wrapText="1"/>
    </xf>
    <xf numFmtId="9" fontId="4" fillId="0" borderId="46" xfId="29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vertical="center" wrapText="1"/>
    </xf>
    <xf numFmtId="188" fontId="4" fillId="0" borderId="26" xfId="33" applyNumberFormat="1" applyFont="1" applyBorder="1" applyAlignment="1">
      <alignment horizontal="center" vertical="center" shrinkToFit="1"/>
    </xf>
    <xf numFmtId="9" fontId="4" fillId="0" borderId="84" xfId="29" applyFont="1" applyFill="1" applyBorder="1" applyAlignment="1">
      <alignment horizontal="center" vertical="center"/>
    </xf>
    <xf numFmtId="0" fontId="14" fillId="24" borderId="56" xfId="0" applyFont="1" applyFill="1" applyBorder="1" applyAlignment="1">
      <alignment horizontal="center" vertical="center"/>
    </xf>
    <xf numFmtId="177" fontId="14" fillId="0" borderId="85" xfId="0" applyNumberFormat="1" applyFont="1" applyFill="1" applyBorder="1" applyAlignment="1">
      <alignment horizontal="center" vertical="center"/>
    </xf>
    <xf numFmtId="177" fontId="14" fillId="0" borderId="74" xfId="0" applyNumberFormat="1" applyFont="1" applyFill="1" applyBorder="1" applyAlignment="1">
      <alignment horizontal="center" vertical="center"/>
    </xf>
    <xf numFmtId="177" fontId="14" fillId="0" borderId="86" xfId="0" applyNumberFormat="1" applyFont="1" applyFill="1" applyBorder="1" applyAlignment="1">
      <alignment horizontal="center" vertical="center"/>
    </xf>
    <xf numFmtId="177" fontId="14" fillId="0" borderId="87" xfId="0" applyNumberFormat="1" applyFont="1" applyFill="1" applyBorder="1" applyAlignment="1">
      <alignment horizontal="center" vertical="center"/>
    </xf>
    <xf numFmtId="186" fontId="14" fillId="24" borderId="56" xfId="0" applyNumberFormat="1" applyFont="1" applyFill="1" applyBorder="1" applyAlignment="1">
      <alignment horizontal="center" vertical="center"/>
    </xf>
    <xf numFmtId="0" fontId="14" fillId="24" borderId="88" xfId="0" applyFont="1" applyFill="1" applyBorder="1" applyAlignment="1">
      <alignment horizontal="center" vertical="center" wrapText="1"/>
    </xf>
    <xf numFmtId="181" fontId="4" fillId="0" borderId="38" xfId="33" applyNumberFormat="1" applyFont="1" applyFill="1" applyBorder="1" applyAlignment="1">
      <alignment horizontal="center" vertical="center"/>
    </xf>
    <xf numFmtId="0" fontId="4" fillId="0" borderId="89" xfId="0" applyFont="1" applyFill="1" applyBorder="1" applyAlignment="1">
      <alignment horizontal="center" vertical="center"/>
    </xf>
    <xf numFmtId="0" fontId="39" fillId="24" borderId="56" xfId="0" applyFont="1" applyFill="1" applyBorder="1" applyAlignment="1">
      <alignment horizontal="center" vertical="center"/>
    </xf>
    <xf numFmtId="4" fontId="39" fillId="0" borderId="88" xfId="29" applyNumberFormat="1" applyFont="1" applyFill="1" applyBorder="1" applyAlignment="1">
      <alignment horizontal="center" vertical="center"/>
    </xf>
    <xf numFmtId="185" fontId="14" fillId="24" borderId="56" xfId="0" applyNumberFormat="1" applyFont="1" applyFill="1" applyBorder="1" applyAlignment="1">
      <alignment horizontal="center" vertical="center"/>
    </xf>
    <xf numFmtId="0" fontId="4" fillId="0" borderId="90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41" fontId="3" fillId="0" borderId="88" xfId="33" applyFont="1" applyBorder="1" applyAlignment="1">
      <alignment horizontal="center" vertical="center" wrapText="1" shrinkToFit="1"/>
    </xf>
    <xf numFmtId="182" fontId="3" fillId="0" borderId="23" xfId="33" quotePrefix="1" applyNumberFormat="1" applyFont="1" applyBorder="1" applyAlignment="1">
      <alignment horizontal="center" vertical="center" shrinkToFit="1"/>
    </xf>
    <xf numFmtId="181" fontId="3" fillId="0" borderId="23" xfId="33" quotePrefix="1" applyNumberFormat="1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/>
    </xf>
    <xf numFmtId="0" fontId="3" fillId="0" borderId="9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wrapText="1" shrinkToFit="1"/>
    </xf>
    <xf numFmtId="191" fontId="3" fillId="0" borderId="38" xfId="0" applyNumberFormat="1" applyFont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wrapText="1" shrinkToFit="1"/>
    </xf>
    <xf numFmtId="181" fontId="3" fillId="0" borderId="38" xfId="33" applyNumberFormat="1" applyFont="1" applyBorder="1" applyAlignment="1">
      <alignment horizontal="center" vertical="center" shrinkToFit="1"/>
    </xf>
    <xf numFmtId="182" fontId="3" fillId="0" borderId="38" xfId="33" applyNumberFormat="1" applyFont="1" applyBorder="1" applyAlignment="1">
      <alignment horizontal="center" vertical="center" shrinkToFit="1"/>
    </xf>
    <xf numFmtId="41" fontId="3" fillId="0" borderId="38" xfId="33" quotePrefix="1" applyFont="1" applyFill="1" applyBorder="1" applyAlignment="1">
      <alignment horizontal="center" vertical="center" shrinkToFit="1"/>
    </xf>
    <xf numFmtId="41" fontId="3" fillId="0" borderId="74" xfId="0" applyNumberFormat="1" applyFont="1" applyBorder="1" applyAlignment="1">
      <alignment horizontal="center" vertical="center" wrapText="1" shrinkToFit="1"/>
    </xf>
    <xf numFmtId="14" fontId="3" fillId="0" borderId="20" xfId="0" applyNumberFormat="1" applyFont="1" applyBorder="1" applyAlignment="1">
      <alignment horizontal="center" vertical="center" shrinkToFit="1"/>
    </xf>
    <xf numFmtId="14" fontId="3" fillId="0" borderId="38" xfId="0" applyNumberFormat="1" applyFont="1" applyBorder="1" applyAlignment="1">
      <alignment horizontal="center" vertical="center" shrinkToFit="1"/>
    </xf>
    <xf numFmtId="0" fontId="4" fillId="0" borderId="93" xfId="0" applyFont="1" applyFill="1" applyBorder="1" applyAlignment="1">
      <alignment horizontal="center" vertical="center"/>
    </xf>
    <xf numFmtId="9" fontId="4" fillId="0" borderId="93" xfId="29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14" fontId="4" fillId="0" borderId="21" xfId="0" applyNumberFormat="1" applyFont="1" applyFill="1" applyBorder="1" applyAlignment="1">
      <alignment horizontal="center" vertical="center" wrapText="1"/>
    </xf>
    <xf numFmtId="176" fontId="4" fillId="0" borderId="2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vertical="center" wrapText="1"/>
    </xf>
    <xf numFmtId="0" fontId="43" fillId="0" borderId="71" xfId="29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3" fillId="0" borderId="10" xfId="29" applyNumberFormat="1" applyFont="1" applyFill="1" applyBorder="1" applyAlignment="1">
      <alignment horizontal="center" vertical="center"/>
    </xf>
    <xf numFmtId="0" fontId="4" fillId="0" borderId="94" xfId="0" applyFont="1" applyFill="1" applyBorder="1" applyAlignment="1">
      <alignment horizontal="center" vertical="center" wrapText="1"/>
    </xf>
    <xf numFmtId="0" fontId="4" fillId="0" borderId="94" xfId="0" applyFont="1" applyFill="1" applyBorder="1" applyAlignment="1">
      <alignment vertical="center" wrapText="1"/>
    </xf>
    <xf numFmtId="9" fontId="4" fillId="0" borderId="21" xfId="29" applyFont="1" applyFill="1" applyBorder="1" applyAlignment="1">
      <alignment horizontal="center" vertical="center"/>
    </xf>
    <xf numFmtId="181" fontId="4" fillId="0" borderId="21" xfId="33" applyNumberFormat="1" applyFont="1" applyFill="1" applyBorder="1" applyAlignment="1">
      <alignment horizontal="center" vertical="center"/>
    </xf>
    <xf numFmtId="0" fontId="4" fillId="0" borderId="95" xfId="0" applyFont="1" applyFill="1" applyBorder="1" applyAlignment="1">
      <alignment vertical="center"/>
    </xf>
    <xf numFmtId="0" fontId="43" fillId="0" borderId="14" xfId="29" applyNumberFormat="1" applyFont="1" applyFill="1" applyBorder="1" applyAlignment="1">
      <alignment horizontal="center" vertical="center" wrapText="1"/>
    </xf>
    <xf numFmtId="181" fontId="4" fillId="0" borderId="14" xfId="33" applyNumberFormat="1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23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wrapText="1" shrinkToFit="1"/>
    </xf>
    <xf numFmtId="181" fontId="3" fillId="0" borderId="21" xfId="33" applyNumberFormat="1" applyFont="1" applyBorder="1" applyAlignment="1">
      <alignment horizontal="center" vertical="center" shrinkToFit="1"/>
    </xf>
    <xf numFmtId="182" fontId="3" fillId="0" borderId="21" xfId="33" applyNumberFormat="1" applyFont="1" applyBorder="1" applyAlignment="1">
      <alignment horizontal="center" vertical="center" shrinkToFit="1"/>
    </xf>
    <xf numFmtId="176" fontId="5" fillId="24" borderId="14" xfId="0" applyNumberFormat="1" applyFont="1" applyFill="1" applyBorder="1" applyAlignment="1">
      <alignment horizontal="center" vertical="center"/>
    </xf>
    <xf numFmtId="191" fontId="3" fillId="0" borderId="23" xfId="0" applyNumberFormat="1" applyFont="1" applyBorder="1" applyAlignment="1">
      <alignment horizontal="center" vertical="center" wrapText="1" shrinkToFit="1"/>
    </xf>
    <xf numFmtId="0" fontId="53" fillId="0" borderId="0" xfId="0" applyFont="1">
      <alignment vertical="center"/>
    </xf>
    <xf numFmtId="0" fontId="57" fillId="0" borderId="0" xfId="0" applyFont="1">
      <alignment vertical="center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60" fillId="28" borderId="0" xfId="0" applyFont="1" applyFill="1">
      <alignment vertical="center"/>
    </xf>
    <xf numFmtId="0" fontId="61" fillId="0" borderId="0" xfId="0" applyFont="1">
      <alignment vertical="center"/>
    </xf>
    <xf numFmtId="0" fontId="0" fillId="28" borderId="0" xfId="0" applyFill="1">
      <alignment vertical="center"/>
    </xf>
    <xf numFmtId="0" fontId="47" fillId="0" borderId="24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63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4" fillId="0" borderId="0" xfId="0" applyFont="1">
      <alignment vertical="center"/>
    </xf>
    <xf numFmtId="0" fontId="57" fillId="0" borderId="0" xfId="0" applyFont="1" applyAlignment="1">
      <alignment vertical="center"/>
    </xf>
    <xf numFmtId="0" fontId="6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63" fillId="0" borderId="24" xfId="0" applyFont="1" applyBorder="1" applyAlignment="1">
      <alignment horizontal="center" vertical="center"/>
    </xf>
    <xf numFmtId="0" fontId="64" fillId="0" borderId="0" xfId="0" applyFont="1" applyAlignment="1">
      <alignment vertical="center"/>
    </xf>
    <xf numFmtId="0" fontId="63" fillId="0" borderId="0" xfId="0" applyFont="1" applyFill="1" applyAlignment="1">
      <alignment vertical="center"/>
    </xf>
    <xf numFmtId="41" fontId="5" fillId="0" borderId="27" xfId="0" applyNumberFormat="1" applyFont="1" applyFill="1" applyBorder="1" applyAlignment="1">
      <alignment vertical="center" wrapText="1"/>
    </xf>
    <xf numFmtId="14" fontId="4" fillId="0" borderId="102" xfId="0" applyNumberFormat="1" applyFont="1" applyFill="1" applyBorder="1" applyAlignment="1">
      <alignment horizontal="center" vertical="center"/>
    </xf>
    <xf numFmtId="14" fontId="4" fillId="0" borderId="103" xfId="0" applyNumberFormat="1" applyFont="1" applyFill="1" applyBorder="1" applyAlignment="1">
      <alignment horizontal="center" vertical="center"/>
    </xf>
    <xf numFmtId="182" fontId="4" fillId="0" borderId="44" xfId="0" applyNumberFormat="1" applyFont="1" applyFill="1" applyBorder="1" applyAlignment="1">
      <alignment horizontal="center" vertical="center"/>
    </xf>
    <xf numFmtId="41" fontId="5" fillId="26" borderId="80" xfId="0" applyNumberFormat="1" applyFont="1" applyFill="1" applyBorder="1" applyAlignment="1">
      <alignment vertical="center" shrinkToFit="1"/>
    </xf>
    <xf numFmtId="0" fontId="3" fillId="0" borderId="0" xfId="0" applyFont="1" applyFill="1" applyAlignment="1">
      <alignment vertical="center"/>
    </xf>
    <xf numFmtId="9" fontId="5" fillId="0" borderId="81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85" xfId="0" applyFont="1" applyBorder="1" applyAlignment="1">
      <alignment vertical="center" wrapText="1" shrinkToFit="1"/>
    </xf>
    <xf numFmtId="0" fontId="3" fillId="0" borderId="74" xfId="0" applyFont="1" applyBorder="1" applyAlignment="1">
      <alignment vertical="center" wrapText="1" shrinkToFit="1"/>
    </xf>
    <xf numFmtId="0" fontId="3" fillId="0" borderId="95" xfId="0" applyFont="1" applyBorder="1" applyAlignment="1">
      <alignment vertical="center" wrapText="1" shrinkToFit="1"/>
    </xf>
    <xf numFmtId="0" fontId="3" fillId="0" borderId="86" xfId="0" applyFont="1" applyBorder="1" applyAlignment="1">
      <alignment vertical="center" wrapText="1" shrinkToFit="1"/>
    </xf>
    <xf numFmtId="0" fontId="3" fillId="24" borderId="15" xfId="0" applyFont="1" applyFill="1" applyBorder="1" applyAlignment="1">
      <alignment vertical="center"/>
    </xf>
    <xf numFmtId="0" fontId="3" fillId="24" borderId="37" xfId="0" applyFont="1" applyFill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 shrinkToFit="1"/>
    </xf>
    <xf numFmtId="191" fontId="3" fillId="0" borderId="20" xfId="0" applyNumberFormat="1" applyFont="1" applyBorder="1" applyAlignment="1">
      <alignment horizontal="center" vertical="center" wrapText="1" shrinkToFit="1"/>
    </xf>
    <xf numFmtId="191" fontId="3" fillId="0" borderId="21" xfId="0" applyNumberFormat="1" applyFont="1" applyBorder="1" applyAlignment="1">
      <alignment horizontal="center" vertical="center" wrapText="1" shrinkToFit="1"/>
    </xf>
    <xf numFmtId="41" fontId="5" fillId="29" borderId="0" xfId="33" applyFont="1" applyFill="1">
      <alignment vertical="center"/>
    </xf>
    <xf numFmtId="14" fontId="4" fillId="29" borderId="0" xfId="0" applyNumberFormat="1" applyFont="1" applyFill="1" applyAlignment="1">
      <alignment horizontal="center" vertical="center"/>
    </xf>
    <xf numFmtId="0" fontId="4" fillId="30" borderId="28" xfId="0" applyFont="1" applyFill="1" applyBorder="1" applyAlignment="1">
      <alignment horizontal="center" vertical="center"/>
    </xf>
    <xf numFmtId="0" fontId="14" fillId="30" borderId="28" xfId="0" applyFont="1" applyFill="1" applyBorder="1" applyAlignment="1">
      <alignment horizontal="center" vertical="center" wrapText="1"/>
    </xf>
    <xf numFmtId="0" fontId="4" fillId="0" borderId="38" xfId="0" applyFont="1" applyBorder="1">
      <alignment vertical="center"/>
    </xf>
    <xf numFmtId="0" fontId="4" fillId="0" borderId="74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95" xfId="0" applyFont="1" applyBorder="1">
      <alignment vertical="center"/>
    </xf>
    <xf numFmtId="180" fontId="4" fillId="31" borderId="33" xfId="0" applyNumberFormat="1" applyFont="1" applyFill="1" applyBorder="1" applyAlignment="1">
      <alignment horizontal="center" vertical="center"/>
    </xf>
    <xf numFmtId="180" fontId="14" fillId="31" borderId="33" xfId="0" applyNumberFormat="1" applyFont="1" applyFill="1" applyBorder="1" applyAlignment="1">
      <alignment horizontal="center" vertical="center"/>
    </xf>
    <xf numFmtId="180" fontId="4" fillId="0" borderId="27" xfId="0" applyNumberFormat="1" applyFont="1" applyFill="1" applyBorder="1" applyAlignment="1">
      <alignment horizontal="center" vertical="center"/>
    </xf>
    <xf numFmtId="180" fontId="14" fillId="0" borderId="27" xfId="0" applyNumberFormat="1" applyFont="1" applyFill="1" applyBorder="1" applyAlignment="1">
      <alignment horizontal="center" vertical="center"/>
    </xf>
    <xf numFmtId="176" fontId="4" fillId="0" borderId="27" xfId="0" applyNumberFormat="1" applyFont="1" applyFill="1" applyBorder="1" applyAlignment="1">
      <alignment horizontal="center" vertical="center"/>
    </xf>
    <xf numFmtId="180" fontId="4" fillId="31" borderId="32" xfId="0" applyNumberFormat="1" applyFont="1" applyFill="1" applyBorder="1" applyAlignment="1">
      <alignment horizontal="center" vertical="center"/>
    </xf>
    <xf numFmtId="180" fontId="14" fillId="31" borderId="32" xfId="0" applyNumberFormat="1" applyFont="1" applyFill="1" applyBorder="1" applyAlignment="1">
      <alignment horizontal="center" vertical="center"/>
    </xf>
    <xf numFmtId="10" fontId="4" fillId="0" borderId="96" xfId="29" applyNumberFormat="1" applyFont="1" applyFill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96" xfId="0" applyFont="1" applyBorder="1" applyAlignment="1">
      <alignment horizontal="center" vertical="center"/>
    </xf>
    <xf numFmtId="9" fontId="4" fillId="0" borderId="96" xfId="29" applyFont="1" applyBorder="1" applyAlignment="1">
      <alignment horizontal="center" vertical="center" shrinkToFit="1"/>
    </xf>
    <xf numFmtId="0" fontId="4" fillId="0" borderId="99" xfId="0" applyFont="1" applyBorder="1" applyAlignment="1">
      <alignment horizontal="center" vertical="center" shrinkToFit="1"/>
    </xf>
    <xf numFmtId="0" fontId="4" fillId="0" borderId="101" xfId="0" applyFont="1" applyBorder="1" applyAlignment="1">
      <alignment horizontal="center" vertical="center" shrinkToFit="1"/>
    </xf>
    <xf numFmtId="0" fontId="43" fillId="0" borderId="145" xfId="0" applyFont="1" applyBorder="1" applyAlignment="1">
      <alignment vertical="center" shrinkToFit="1"/>
    </xf>
    <xf numFmtId="0" fontId="43" fillId="0" borderId="146" xfId="0" applyFont="1" applyBorder="1" applyAlignment="1">
      <alignment vertical="center"/>
    </xf>
    <xf numFmtId="0" fontId="43" fillId="0" borderId="146" xfId="0" applyFont="1" applyBorder="1" applyAlignment="1">
      <alignment vertical="center" shrinkToFit="1"/>
    </xf>
    <xf numFmtId="0" fontId="43" fillId="0" borderId="147" xfId="0" applyFont="1" applyBorder="1" applyAlignment="1">
      <alignment vertical="center" shrinkToFit="1"/>
    </xf>
    <xf numFmtId="180" fontId="4" fillId="0" borderId="32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3" fillId="0" borderId="0" xfId="0" applyFo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4" fillId="0" borderId="97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 shrinkToFit="1"/>
    </xf>
    <xf numFmtId="0" fontId="57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0" fontId="4" fillId="27" borderId="21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177" fontId="14" fillId="0" borderId="55" xfId="0" applyNumberFormat="1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/>
    </xf>
    <xf numFmtId="0" fontId="4" fillId="24" borderId="20" xfId="0" applyFont="1" applyFill="1" applyBorder="1" applyAlignment="1">
      <alignment horizontal="center" vertical="center" wrapText="1"/>
    </xf>
    <xf numFmtId="0" fontId="4" fillId="24" borderId="2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179" fontId="57" fillId="0" borderId="0" xfId="0" applyNumberFormat="1" applyFont="1" applyAlignment="1">
      <alignment horizontal="left" vertical="center"/>
    </xf>
    <xf numFmtId="0" fontId="57" fillId="27" borderId="0" xfId="0" applyFont="1" applyFill="1" applyAlignment="1">
      <alignment horizontal="left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86" xfId="0" applyFont="1" applyFill="1" applyBorder="1" applyAlignment="1">
      <alignment vertical="center"/>
    </xf>
    <xf numFmtId="0" fontId="4" fillId="0" borderId="125" xfId="0" applyFont="1" applyFill="1" applyBorder="1" applyAlignment="1">
      <alignment horizontal="left" vertical="center"/>
    </xf>
    <xf numFmtId="0" fontId="4" fillId="0" borderId="74" xfId="0" applyFont="1" applyFill="1" applyBorder="1" applyAlignment="1">
      <alignment horizontal="left" vertical="center"/>
    </xf>
    <xf numFmtId="49" fontId="4" fillId="25" borderId="30" xfId="0" applyNumberFormat="1" applyFont="1" applyFill="1" applyBorder="1" applyAlignment="1">
      <alignment horizontal="center" vertical="center"/>
    </xf>
    <xf numFmtId="49" fontId="4" fillId="0" borderId="31" xfId="0" quotePrefix="1" applyNumberFormat="1" applyFont="1" applyFill="1" applyBorder="1" applyAlignment="1">
      <alignment horizontal="center" vertical="center"/>
    </xf>
    <xf numFmtId="49" fontId="4" fillId="26" borderId="33" xfId="0" quotePrefix="1" applyNumberFormat="1" applyFont="1" applyFill="1" applyBorder="1" applyAlignment="1">
      <alignment horizontal="center" vertical="center"/>
    </xf>
    <xf numFmtId="49" fontId="4" fillId="0" borderId="144" xfId="0" quotePrefix="1" applyNumberFormat="1" applyFont="1" applyFill="1" applyBorder="1" applyAlignment="1">
      <alignment horizontal="center" vertical="center"/>
    </xf>
    <xf numFmtId="49" fontId="4" fillId="0" borderId="149" xfId="0" quotePrefix="1" applyNumberFormat="1" applyFont="1" applyFill="1" applyBorder="1" applyAlignment="1">
      <alignment horizontal="center" vertical="center"/>
    </xf>
    <xf numFmtId="49" fontId="4" fillId="26" borderId="32" xfId="0" quotePrefix="1" applyNumberFormat="1" applyFont="1" applyFill="1" applyBorder="1" applyAlignment="1">
      <alignment horizontal="center" vertical="center"/>
    </xf>
    <xf numFmtId="49" fontId="4" fillId="0" borderId="33" xfId="0" quotePrefix="1" applyNumberFormat="1" applyFont="1" applyFill="1" applyBorder="1" applyAlignment="1">
      <alignment horizontal="center" vertical="center"/>
    </xf>
    <xf numFmtId="49" fontId="4" fillId="0" borderId="32" xfId="0" quotePrefix="1" applyNumberFormat="1" applyFont="1" applyFill="1" applyBorder="1" applyAlignment="1">
      <alignment horizontal="center" vertical="center"/>
    </xf>
    <xf numFmtId="49" fontId="4" fillId="25" borderId="24" xfId="0" applyNumberFormat="1" applyFont="1" applyFill="1" applyBorder="1" applyAlignment="1">
      <alignment horizontal="center" vertical="center"/>
    </xf>
    <xf numFmtId="49" fontId="4" fillId="25" borderId="35" xfId="0" applyNumberFormat="1" applyFont="1" applyFill="1" applyBorder="1" applyAlignment="1">
      <alignment horizontal="center" vertical="center"/>
    </xf>
    <xf numFmtId="49" fontId="4" fillId="31" borderId="31" xfId="0" quotePrefix="1" applyNumberFormat="1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center" vertical="center"/>
    </xf>
    <xf numFmtId="49" fontId="4" fillId="31" borderId="32" xfId="0" quotePrefix="1" applyNumberFormat="1" applyFont="1" applyFill="1" applyBorder="1" applyAlignment="1">
      <alignment horizontal="center" vertical="center"/>
    </xf>
    <xf numFmtId="49" fontId="4" fillId="0" borderId="27" xfId="0" quotePrefix="1" applyNumberFormat="1" applyFont="1" applyFill="1" applyBorder="1" applyAlignment="1">
      <alignment horizontal="center" vertical="center"/>
    </xf>
    <xf numFmtId="49" fontId="4" fillId="0" borderId="36" xfId="0" quotePrefix="1" applyNumberFormat="1" applyFont="1" applyFill="1" applyBorder="1" applyAlignment="1">
      <alignment horizontal="center" vertical="center"/>
    </xf>
    <xf numFmtId="49" fontId="4" fillId="24" borderId="24" xfId="0" applyNumberFormat="1" applyFont="1" applyFill="1" applyBorder="1" applyAlignment="1">
      <alignment horizontal="center" vertical="center"/>
    </xf>
    <xf numFmtId="0" fontId="4" fillId="26" borderId="31" xfId="0" quotePrefix="1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181" fontId="3" fillId="0" borderId="10" xfId="33" quotePrefix="1" applyNumberFormat="1" applyFont="1" applyBorder="1" applyAlignment="1">
      <alignment horizontal="center" vertical="center" shrinkToFit="1"/>
    </xf>
    <xf numFmtId="182" fontId="3" fillId="0" borderId="10" xfId="0" quotePrefix="1" applyNumberFormat="1" applyFont="1" applyBorder="1" applyAlignment="1">
      <alignment horizontal="center" vertical="center" shrinkToFit="1"/>
    </xf>
    <xf numFmtId="0" fontId="4" fillId="0" borderId="10" xfId="0" applyFont="1" applyBorder="1">
      <alignment vertical="center"/>
    </xf>
    <xf numFmtId="181" fontId="4" fillId="0" borderId="87" xfId="0" applyNumberFormat="1" applyFont="1" applyBorder="1">
      <alignment vertical="center"/>
    </xf>
    <xf numFmtId="181" fontId="3" fillId="0" borderId="20" xfId="33" applyNumberFormat="1" applyFont="1" applyBorder="1" applyAlignment="1">
      <alignment horizontal="center" vertical="center" shrinkToFit="1"/>
    </xf>
    <xf numFmtId="182" fontId="3" fillId="0" borderId="20" xfId="33" applyNumberFormat="1" applyFont="1" applyBorder="1" applyAlignment="1">
      <alignment horizontal="center" vertical="center" shrinkToFit="1"/>
    </xf>
    <xf numFmtId="41" fontId="3" fillId="0" borderId="20" xfId="33" quotePrefix="1" applyFont="1" applyFill="1" applyBorder="1" applyAlignment="1">
      <alignment horizontal="center" vertical="center" shrinkToFit="1"/>
    </xf>
    <xf numFmtId="41" fontId="3" fillId="0" borderId="85" xfId="0" applyNumberFormat="1" applyFont="1" applyBorder="1" applyAlignment="1">
      <alignment horizontal="center" vertical="center" wrapText="1" shrinkToFit="1"/>
    </xf>
    <xf numFmtId="0" fontId="6" fillId="0" borderId="155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 shrinkToFit="1"/>
    </xf>
    <xf numFmtId="191" fontId="3" fillId="0" borderId="39" xfId="0" applyNumberFormat="1" applyFont="1" applyBorder="1" applyAlignment="1">
      <alignment horizontal="center" vertical="center" wrapText="1" shrinkToFit="1"/>
    </xf>
    <xf numFmtId="0" fontId="3" fillId="0" borderId="39" xfId="0" applyFont="1" applyBorder="1" applyAlignment="1">
      <alignment horizontal="center" vertical="center" wrapText="1" shrinkToFit="1"/>
    </xf>
    <xf numFmtId="14" fontId="3" fillId="0" borderId="39" xfId="0" applyNumberFormat="1" applyFont="1" applyBorder="1" applyAlignment="1">
      <alignment horizontal="center" vertical="center" shrinkToFit="1"/>
    </xf>
    <xf numFmtId="181" fontId="3" fillId="0" borderId="39" xfId="33" applyNumberFormat="1" applyFont="1" applyBorder="1" applyAlignment="1">
      <alignment horizontal="center" vertical="center" shrinkToFit="1"/>
    </xf>
    <xf numFmtId="182" fontId="3" fillId="0" borderId="39" xfId="33" applyNumberFormat="1" applyFont="1" applyBorder="1" applyAlignment="1">
      <alignment horizontal="center" vertical="center" shrinkToFit="1"/>
    </xf>
    <xf numFmtId="41" fontId="3" fillId="0" borderId="39" xfId="33" quotePrefix="1" applyFont="1" applyFill="1" applyBorder="1" applyAlignment="1">
      <alignment horizontal="center" vertical="center" shrinkToFit="1"/>
    </xf>
    <xf numFmtId="41" fontId="3" fillId="0" borderId="86" xfId="0" applyNumberFormat="1" applyFont="1" applyBorder="1" applyAlignment="1">
      <alignment horizontal="center" vertical="center" wrapText="1" shrinkToFit="1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72" xfId="0" applyNumberFormat="1" applyFont="1" applyBorder="1" applyAlignment="1">
      <alignment horizontal="center" vertical="center" wrapText="1"/>
    </xf>
    <xf numFmtId="49" fontId="3" fillId="0" borderId="140" xfId="0" applyNumberFormat="1" applyFont="1" applyBorder="1" applyAlignment="1">
      <alignment horizontal="center" vertical="center" wrapText="1"/>
    </xf>
    <xf numFmtId="49" fontId="3" fillId="0" borderId="84" xfId="0" applyNumberFormat="1" applyFont="1" applyBorder="1" applyAlignment="1">
      <alignment horizontal="center" vertical="center" wrapText="1"/>
    </xf>
    <xf numFmtId="49" fontId="3" fillId="0" borderId="73" xfId="0" applyNumberFormat="1" applyFont="1" applyBorder="1" applyAlignment="1">
      <alignment horizontal="center" vertical="center" wrapText="1"/>
    </xf>
    <xf numFmtId="0" fontId="3" fillId="0" borderId="97" xfId="0" applyFont="1" applyBorder="1" applyAlignment="1">
      <alignment vertical="center"/>
    </xf>
    <xf numFmtId="195" fontId="3" fillId="0" borderId="99" xfId="0" applyNumberFormat="1" applyFont="1" applyFill="1" applyBorder="1" applyAlignment="1">
      <alignment vertical="center"/>
    </xf>
    <xf numFmtId="0" fontId="3" fillId="0" borderId="167" xfId="0" applyFont="1" applyBorder="1" applyAlignment="1">
      <alignment vertical="center"/>
    </xf>
    <xf numFmtId="195" fontId="3" fillId="0" borderId="168" xfId="0" applyNumberFormat="1" applyFont="1" applyFill="1" applyBorder="1" applyAlignment="1">
      <alignment vertical="center"/>
    </xf>
    <xf numFmtId="41" fontId="4" fillId="0" borderId="26" xfId="33" applyNumberFormat="1" applyFont="1" applyBorder="1" applyAlignment="1">
      <alignment horizontal="right" vertical="center" shrinkToFit="1"/>
    </xf>
    <xf numFmtId="41" fontId="4" fillId="0" borderId="79" xfId="33" applyNumberFormat="1" applyFont="1" applyBorder="1" applyAlignment="1">
      <alignment horizontal="center" vertical="center" shrinkToFit="1"/>
    </xf>
    <xf numFmtId="41" fontId="4" fillId="0" borderId="83" xfId="33" applyNumberFormat="1" applyFont="1" applyBorder="1" applyAlignment="1">
      <alignment horizontal="center" vertical="center" shrinkToFit="1"/>
    </xf>
    <xf numFmtId="41" fontId="5" fillId="24" borderId="80" xfId="33" applyNumberFormat="1" applyFont="1" applyFill="1" applyBorder="1" applyAlignment="1">
      <alignment horizontal="right" vertical="center" shrinkToFit="1"/>
    </xf>
    <xf numFmtId="0" fontId="6" fillId="0" borderId="156" xfId="0" applyFont="1" applyBorder="1" applyAlignment="1">
      <alignment horizontal="left" vertical="center"/>
    </xf>
    <xf numFmtId="0" fontId="6" fillId="0" borderId="157" xfId="0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left" vertical="center"/>
    </xf>
    <xf numFmtId="0" fontId="4" fillId="0" borderId="169" xfId="0" applyFont="1" applyBorder="1" applyAlignment="1">
      <alignment horizontal="left" vertical="center" wrapText="1" indent="1"/>
    </xf>
    <xf numFmtId="0" fontId="4" fillId="0" borderId="170" xfId="0" applyFont="1" applyBorder="1" applyAlignment="1">
      <alignment horizontal="left" vertical="center" wrapText="1" indent="1"/>
    </xf>
    <xf numFmtId="0" fontId="4" fillId="0" borderId="180" xfId="0" applyFont="1" applyBorder="1" applyAlignment="1">
      <alignment horizontal="left" vertical="center" wrapText="1" indent="1"/>
    </xf>
    <xf numFmtId="0" fontId="4" fillId="0" borderId="179" xfId="0" applyFont="1" applyBorder="1" applyAlignment="1">
      <alignment horizontal="center" vertical="center" wrapText="1" shrinkToFit="1"/>
    </xf>
    <xf numFmtId="0" fontId="4" fillId="0" borderId="180" xfId="0" applyFont="1" applyBorder="1" applyAlignment="1">
      <alignment horizontal="center" vertical="center" wrapText="1" shrinkToFit="1"/>
    </xf>
    <xf numFmtId="14" fontId="4" fillId="0" borderId="179" xfId="0" applyNumberFormat="1" applyFont="1" applyBorder="1" applyAlignment="1">
      <alignment horizontal="center" vertical="center" shrinkToFit="1"/>
    </xf>
    <xf numFmtId="0" fontId="4" fillId="0" borderId="166" xfId="0" applyFont="1" applyBorder="1" applyAlignment="1">
      <alignment horizontal="center" vertical="center" shrinkToFit="1"/>
    </xf>
    <xf numFmtId="14" fontId="4" fillId="0" borderId="180" xfId="0" applyNumberFormat="1" applyFont="1" applyBorder="1" applyAlignment="1">
      <alignment horizontal="center" vertical="center" shrinkToFit="1"/>
    </xf>
    <xf numFmtId="188" fontId="4" fillId="0" borderId="154" xfId="33" applyNumberFormat="1" applyFont="1" applyBorder="1" applyAlignment="1">
      <alignment horizontal="center" vertical="center" shrinkToFit="1"/>
    </xf>
    <xf numFmtId="41" fontId="4" fillId="0" borderId="154" xfId="33" applyFont="1" applyBorder="1" applyAlignment="1">
      <alignment horizontal="center" vertical="center" shrinkToFit="1"/>
    </xf>
    <xf numFmtId="9" fontId="4" fillId="0" borderId="154" xfId="29" applyFont="1" applyBorder="1" applyAlignment="1">
      <alignment horizontal="center" vertical="center" shrinkToFit="1"/>
    </xf>
    <xf numFmtId="41" fontId="4" fillId="0" borderId="181" xfId="33" applyNumberFormat="1" applyFont="1" applyBorder="1" applyAlignment="1">
      <alignment horizontal="center" vertical="center" shrinkToFit="1"/>
    </xf>
    <xf numFmtId="196" fontId="10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196" fontId="8" fillId="0" borderId="0" xfId="0" applyNumberFormat="1" applyFont="1" applyBorder="1" applyAlignment="1">
      <alignment vertical="center"/>
    </xf>
    <xf numFmtId="0" fontId="4" fillId="0" borderId="33" xfId="0" applyNumberFormat="1" applyFont="1" applyFill="1" applyBorder="1" applyAlignment="1">
      <alignment horizontal="center" vertical="center"/>
    </xf>
    <xf numFmtId="0" fontId="4" fillId="24" borderId="38" xfId="0" applyFont="1" applyFill="1" applyBorder="1" applyAlignment="1">
      <alignment horizontal="center" vertical="center" wrapText="1"/>
    </xf>
    <xf numFmtId="0" fontId="4" fillId="24" borderId="38" xfId="0" applyFont="1" applyFill="1" applyBorder="1" applyAlignment="1">
      <alignment horizontal="left" vertical="center" wrapText="1"/>
    </xf>
    <xf numFmtId="0" fontId="4" fillId="0" borderId="38" xfId="0" applyFont="1" applyBorder="1" applyAlignment="1">
      <alignment vertical="center" shrinkToFit="1"/>
    </xf>
    <xf numFmtId="0" fontId="4" fillId="27" borderId="74" xfId="0" applyFont="1" applyFill="1" applyBorder="1" applyAlignment="1">
      <alignment vertical="center"/>
    </xf>
    <xf numFmtId="0" fontId="4" fillId="24" borderId="21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vertical="center" shrinkToFit="1"/>
    </xf>
    <xf numFmtId="0" fontId="4" fillId="27" borderId="95" xfId="0" applyFont="1" applyFill="1" applyBorder="1" applyAlignment="1">
      <alignment vertical="center"/>
    </xf>
    <xf numFmtId="179" fontId="4" fillId="27" borderId="38" xfId="0" applyNumberFormat="1" applyFont="1" applyFill="1" applyBorder="1" applyAlignment="1">
      <alignment horizontal="center" vertical="center"/>
    </xf>
    <xf numFmtId="179" fontId="4" fillId="27" borderId="21" xfId="0" applyNumberFormat="1" applyFont="1" applyFill="1" applyBorder="1" applyAlignment="1">
      <alignment horizontal="center" vertical="center"/>
    </xf>
    <xf numFmtId="186" fontId="4" fillId="0" borderId="71" xfId="0" applyNumberFormat="1" applyFont="1" applyFill="1" applyBorder="1" applyAlignment="1">
      <alignment horizontal="center" vertical="center"/>
    </xf>
    <xf numFmtId="186" fontId="4" fillId="0" borderId="38" xfId="0" applyNumberFormat="1" applyFont="1" applyFill="1" applyBorder="1" applyAlignment="1">
      <alignment horizontal="center" vertical="center"/>
    </xf>
    <xf numFmtId="186" fontId="4" fillId="0" borderId="39" xfId="0" applyNumberFormat="1" applyFont="1" applyFill="1" applyBorder="1" applyAlignment="1">
      <alignment horizontal="center" vertical="center"/>
    </xf>
    <xf numFmtId="186" fontId="4" fillId="0" borderId="22" xfId="0" applyNumberFormat="1" applyFont="1" applyFill="1" applyBorder="1" applyAlignment="1">
      <alignment horizontal="center" vertical="center"/>
    </xf>
    <xf numFmtId="186" fontId="4" fillId="0" borderId="10" xfId="0" applyNumberFormat="1" applyFont="1" applyFill="1" applyBorder="1" applyAlignment="1">
      <alignment horizontal="center" vertical="center"/>
    </xf>
    <xf numFmtId="14" fontId="18" fillId="0" borderId="0" xfId="0" applyNumberFormat="1" applyFont="1">
      <alignment vertical="center"/>
    </xf>
    <xf numFmtId="14" fontId="18" fillId="0" borderId="0" xfId="0" applyNumberFormat="1" applyFont="1" applyAlignment="1">
      <alignment vertical="center"/>
    </xf>
    <xf numFmtId="176" fontId="4" fillId="0" borderId="38" xfId="0" applyNumberFormat="1" applyFont="1" applyFill="1" applyBorder="1" applyAlignment="1">
      <alignment horizontal="center" vertical="center"/>
    </xf>
    <xf numFmtId="9" fontId="4" fillId="0" borderId="182" xfId="29" applyFont="1" applyFill="1" applyBorder="1" applyAlignment="1">
      <alignment horizontal="center" vertical="center"/>
    </xf>
    <xf numFmtId="14" fontId="4" fillId="0" borderId="183" xfId="0" applyNumberFormat="1" applyFont="1" applyFill="1" applyBorder="1" applyAlignment="1">
      <alignment horizontal="center" vertical="center"/>
    </xf>
    <xf numFmtId="9" fontId="4" fillId="0" borderId="183" xfId="29" applyFont="1" applyFill="1" applyBorder="1" applyAlignment="1">
      <alignment horizontal="center" vertical="center"/>
    </xf>
    <xf numFmtId="176" fontId="4" fillId="0" borderId="183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14" fontId="4" fillId="0" borderId="21" xfId="0" applyNumberFormat="1" applyFont="1" applyFill="1" applyBorder="1" applyAlignment="1">
      <alignment horizontal="center" vertical="center"/>
    </xf>
    <xf numFmtId="186" fontId="4" fillId="0" borderId="21" xfId="0" applyNumberFormat="1" applyFont="1" applyFill="1" applyBorder="1" applyAlignment="1">
      <alignment horizontal="center" vertical="center"/>
    </xf>
    <xf numFmtId="177" fontId="14" fillId="0" borderId="95" xfId="0" applyNumberFormat="1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center"/>
    </xf>
    <xf numFmtId="182" fontId="43" fillId="0" borderId="166" xfId="29" applyNumberFormat="1" applyFont="1" applyFill="1" applyBorder="1" applyAlignment="1">
      <alignment horizontal="center" vertical="center" wrapText="1"/>
    </xf>
    <xf numFmtId="182" fontId="4" fillId="0" borderId="38" xfId="29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182" fontId="4" fillId="0" borderId="20" xfId="29" applyNumberFormat="1" applyFont="1" applyFill="1" applyBorder="1" applyAlignment="1">
      <alignment horizontal="center" vertical="center"/>
    </xf>
    <xf numFmtId="181" fontId="4" fillId="0" borderId="20" xfId="33" applyNumberFormat="1" applyFont="1" applyFill="1" applyBorder="1" applyAlignment="1">
      <alignment horizontal="center" vertical="center"/>
    </xf>
    <xf numFmtId="0" fontId="4" fillId="0" borderId="85" xfId="0" applyFont="1" applyFill="1" applyBorder="1" applyAlignment="1">
      <alignment vertical="center"/>
    </xf>
    <xf numFmtId="182" fontId="4" fillId="0" borderId="21" xfId="29" applyNumberFormat="1" applyFont="1" applyFill="1" applyBorder="1" applyAlignment="1">
      <alignment horizontal="center" vertical="center"/>
    </xf>
    <xf numFmtId="0" fontId="4" fillId="0" borderId="84" xfId="0" applyFont="1" applyFill="1" applyBorder="1" applyAlignment="1">
      <alignment vertical="center" wrapText="1"/>
    </xf>
    <xf numFmtId="0" fontId="43" fillId="0" borderId="39" xfId="29" applyNumberFormat="1" applyFont="1" applyFill="1" applyBorder="1" applyAlignment="1">
      <alignment horizontal="center" vertical="center"/>
    </xf>
    <xf numFmtId="14" fontId="43" fillId="0" borderId="10" xfId="29" applyNumberFormat="1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left" vertical="center"/>
    </xf>
    <xf numFmtId="49" fontId="4" fillId="0" borderId="75" xfId="0" applyNumberFormat="1" applyFont="1" applyFill="1" applyBorder="1" applyAlignment="1">
      <alignment horizontal="center" vertical="center"/>
    </xf>
    <xf numFmtId="0" fontId="4" fillId="0" borderId="75" xfId="0" applyNumberFormat="1" applyFont="1" applyFill="1" applyBorder="1" applyAlignment="1">
      <alignment horizontal="center" vertical="center"/>
    </xf>
    <xf numFmtId="0" fontId="4" fillId="0" borderId="139" xfId="0" applyFont="1" applyFill="1" applyBorder="1" applyAlignment="1">
      <alignment vertical="center"/>
    </xf>
    <xf numFmtId="0" fontId="4" fillId="0" borderId="39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24" borderId="166" xfId="0" applyFont="1" applyFill="1" applyBorder="1" applyAlignment="1">
      <alignment horizontal="center" vertical="center" wrapText="1"/>
    </xf>
    <xf numFmtId="0" fontId="4" fillId="24" borderId="184" xfId="0" applyFont="1" applyFill="1" applyBorder="1" applyAlignment="1">
      <alignment horizontal="center" vertical="center"/>
    </xf>
    <xf numFmtId="49" fontId="4" fillId="0" borderId="38" xfId="0" applyNumberFormat="1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vertical="center" wrapText="1" shrinkToFit="1"/>
    </xf>
    <xf numFmtId="0" fontId="4" fillId="24" borderId="71" xfId="0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 wrapText="1" shrinkToFit="1"/>
    </xf>
    <xf numFmtId="0" fontId="4" fillId="24" borderId="20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vertical="center" shrinkToFit="1"/>
    </xf>
    <xf numFmtId="0" fontId="4" fillId="27" borderId="20" xfId="0" applyFont="1" applyFill="1" applyBorder="1" applyAlignment="1">
      <alignment horizontal="center" vertical="center"/>
    </xf>
    <xf numFmtId="179" fontId="4" fillId="27" borderId="20" xfId="0" applyNumberFormat="1" applyFont="1" applyFill="1" applyBorder="1" applyAlignment="1">
      <alignment horizontal="center" vertical="center"/>
    </xf>
    <xf numFmtId="0" fontId="4" fillId="27" borderId="85" xfId="0" applyFont="1" applyFill="1" applyBorder="1" applyAlignment="1">
      <alignment vertical="center"/>
    </xf>
    <xf numFmtId="0" fontId="4" fillId="0" borderId="21" xfId="0" applyFont="1" applyBorder="1" applyAlignment="1">
      <alignment vertical="center" wrapText="1" shrinkToFit="1"/>
    </xf>
    <xf numFmtId="0" fontId="4" fillId="0" borderId="95" xfId="0" applyFont="1" applyFill="1" applyBorder="1" applyAlignment="1">
      <alignment horizontal="left" vertical="center"/>
    </xf>
    <xf numFmtId="0" fontId="4" fillId="30" borderId="28" xfId="28" applyFont="1" applyFill="1" applyBorder="1" applyAlignment="1">
      <alignment horizontal="center" vertical="center" wrapText="1"/>
    </xf>
    <xf numFmtId="0" fontId="4" fillId="0" borderId="179" xfId="0" applyFont="1" applyFill="1" applyBorder="1" applyAlignment="1">
      <alignment horizontal="center" vertical="center"/>
    </xf>
    <xf numFmtId="14" fontId="4" fillId="0" borderId="180" xfId="0" applyNumberFormat="1" applyFont="1" applyFill="1" applyBorder="1" applyAlignment="1">
      <alignment horizontal="center" vertical="center"/>
    </xf>
    <xf numFmtId="0" fontId="52" fillId="0" borderId="0" xfId="0" applyFont="1" applyAlignment="1">
      <alignment horizontal="center"/>
    </xf>
    <xf numFmtId="0" fontId="54" fillId="0" borderId="0" xfId="0" applyFont="1" applyAlignment="1">
      <alignment horizontal="left" wrapText="1"/>
    </xf>
    <xf numFmtId="0" fontId="18" fillId="28" borderId="0" xfId="0" applyFont="1" applyFill="1" applyAlignment="1">
      <alignment horizontal="left" vertical="center" wrapText="1"/>
    </xf>
    <xf numFmtId="0" fontId="63" fillId="0" borderId="0" xfId="0" applyFont="1" applyAlignment="1">
      <alignment horizontal="right" vertical="center"/>
    </xf>
    <xf numFmtId="0" fontId="63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/>
    </xf>
    <xf numFmtId="0" fontId="63" fillId="28" borderId="0" xfId="0" applyFont="1" applyFill="1" applyAlignment="1">
      <alignment horizontal="left" vertical="center"/>
    </xf>
    <xf numFmtId="0" fontId="63" fillId="0" borderId="24" xfId="0" applyFont="1" applyBorder="1" applyAlignment="1">
      <alignment horizontal="center" vertical="center"/>
    </xf>
    <xf numFmtId="0" fontId="63" fillId="0" borderId="0" xfId="0" applyFont="1" applyBorder="1" applyAlignment="1">
      <alignment horizontal="left" vertical="center"/>
    </xf>
    <xf numFmtId="0" fontId="63" fillId="0" borderId="0" xfId="0" applyFont="1" applyAlignment="1">
      <alignment horizontal="center" vertical="center"/>
    </xf>
    <xf numFmtId="0" fontId="62" fillId="0" borderId="24" xfId="0" applyFont="1" applyBorder="1" applyAlignment="1">
      <alignment horizontal="center" vertical="center" wrapText="1"/>
    </xf>
    <xf numFmtId="0" fontId="62" fillId="0" borderId="24" xfId="0" applyFont="1" applyBorder="1" applyAlignment="1">
      <alignment horizontal="center" vertical="center"/>
    </xf>
    <xf numFmtId="0" fontId="57" fillId="0" borderId="0" xfId="0" applyFont="1" applyAlignment="1">
      <alignment horizontal="left" vertical="center"/>
    </xf>
    <xf numFmtId="14" fontId="57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93" xfId="0" applyFont="1" applyBorder="1" applyAlignment="1">
      <alignment horizontal="left" vertical="center"/>
    </xf>
    <xf numFmtId="0" fontId="4" fillId="0" borderId="34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4" fillId="0" borderId="86" xfId="0" applyFont="1" applyFill="1" applyBorder="1" applyAlignment="1">
      <alignment horizontal="left" vertical="center"/>
    </xf>
    <xf numFmtId="0" fontId="4" fillId="0" borderId="87" xfId="0" applyFont="1" applyFill="1" applyBorder="1" applyAlignment="1">
      <alignment horizontal="left" vertical="center"/>
    </xf>
    <xf numFmtId="0" fontId="4" fillId="0" borderId="38" xfId="0" applyFont="1" applyFill="1" applyBorder="1" applyAlignment="1">
      <alignment horizontal="left" vertical="center"/>
    </xf>
    <xf numFmtId="0" fontId="4" fillId="0" borderId="39" xfId="0" applyFont="1" applyFill="1" applyBorder="1" applyAlignment="1">
      <alignment horizontal="left" vertical="center"/>
    </xf>
    <xf numFmtId="0" fontId="4" fillId="24" borderId="47" xfId="0" applyFont="1" applyFill="1" applyBorder="1" applyAlignment="1">
      <alignment horizontal="center" vertical="center"/>
    </xf>
    <xf numFmtId="0" fontId="4" fillId="24" borderId="49" xfId="0" applyFont="1" applyFill="1" applyBorder="1" applyAlignment="1">
      <alignment horizontal="center" vertical="center"/>
    </xf>
    <xf numFmtId="0" fontId="4" fillId="0" borderId="138" xfId="0" applyFont="1" applyFill="1" applyBorder="1" applyAlignment="1">
      <alignment horizontal="center" vertical="center"/>
    </xf>
    <xf numFmtId="0" fontId="4" fillId="0" borderId="150" xfId="0" applyFont="1" applyFill="1" applyBorder="1" applyAlignment="1">
      <alignment horizontal="center" vertical="center"/>
    </xf>
    <xf numFmtId="0" fontId="4" fillId="0" borderId="139" xfId="0" quotePrefix="1" applyFont="1" applyFill="1" applyBorder="1" applyAlignment="1">
      <alignment horizontal="left" vertical="center"/>
    </xf>
    <xf numFmtId="0" fontId="4" fillId="0" borderId="149" xfId="0" quotePrefix="1" applyFont="1" applyFill="1" applyBorder="1" applyAlignment="1">
      <alignment horizontal="left" vertical="center"/>
    </xf>
    <xf numFmtId="0" fontId="4" fillId="0" borderId="62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179" xfId="0" quotePrefix="1" applyFont="1" applyFill="1" applyBorder="1" applyAlignment="1">
      <alignment horizontal="left" vertical="center"/>
    </xf>
    <xf numFmtId="0" fontId="4" fillId="0" borderId="180" xfId="0" quotePrefix="1" applyFont="1" applyFill="1" applyBorder="1" applyAlignment="1">
      <alignment horizontal="left" vertical="center"/>
    </xf>
    <xf numFmtId="0" fontId="4" fillId="0" borderId="62" xfId="0" applyFont="1" applyFill="1" applyBorder="1" applyAlignment="1">
      <alignment horizontal="left" vertical="top" wrapText="1"/>
    </xf>
    <xf numFmtId="0" fontId="4" fillId="0" borderId="63" xfId="0" applyFont="1" applyFill="1" applyBorder="1" applyAlignment="1">
      <alignment horizontal="left" vertical="top" wrapText="1"/>
    </xf>
    <xf numFmtId="0" fontId="4" fillId="0" borderId="148" xfId="0" quotePrefix="1" applyFont="1" applyFill="1" applyBorder="1" applyAlignment="1">
      <alignment horizontal="left" vertical="center"/>
    </xf>
    <xf numFmtId="0" fontId="4" fillId="0" borderId="144" xfId="0" quotePrefix="1" applyFont="1" applyFill="1" applyBorder="1" applyAlignment="1">
      <alignment horizontal="left" vertical="center"/>
    </xf>
    <xf numFmtId="0" fontId="4" fillId="0" borderId="65" xfId="0" quotePrefix="1" applyFont="1" applyFill="1" applyBorder="1" applyAlignment="1">
      <alignment horizontal="left" vertical="center"/>
    </xf>
    <xf numFmtId="0" fontId="4" fillId="0" borderId="66" xfId="0" quotePrefix="1" applyFont="1" applyFill="1" applyBorder="1" applyAlignment="1">
      <alignment horizontal="left" vertical="center"/>
    </xf>
    <xf numFmtId="0" fontId="4" fillId="0" borderId="62" xfId="0" applyFont="1" applyFill="1" applyBorder="1" applyAlignment="1">
      <alignment horizontal="left" vertical="center"/>
    </xf>
    <xf numFmtId="0" fontId="4" fillId="0" borderId="63" xfId="0" applyFont="1" applyFill="1" applyBorder="1" applyAlignment="1">
      <alignment horizontal="left" vertical="center"/>
    </xf>
    <xf numFmtId="0" fontId="4" fillId="24" borderId="179" xfId="0" applyFont="1" applyFill="1" applyBorder="1" applyAlignment="1">
      <alignment horizontal="center" vertical="center"/>
    </xf>
    <xf numFmtId="0" fontId="4" fillId="24" borderId="18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3" fillId="24" borderId="89" xfId="0" applyFont="1" applyFill="1" applyBorder="1" applyAlignment="1">
      <alignment horizontal="center" vertical="center" wrapText="1"/>
    </xf>
    <xf numFmtId="0" fontId="3" fillId="24" borderId="72" xfId="0" applyFont="1" applyFill="1" applyBorder="1" applyAlignment="1">
      <alignment horizontal="center" vertical="center" wrapText="1"/>
    </xf>
    <xf numFmtId="0" fontId="3" fillId="24" borderId="85" xfId="0" applyFont="1" applyFill="1" applyBorder="1" applyAlignment="1">
      <alignment horizontal="center" vertical="center"/>
    </xf>
    <xf numFmtId="0" fontId="3" fillId="24" borderId="95" xfId="0" applyFont="1" applyFill="1" applyBorder="1" applyAlignment="1">
      <alignment horizontal="center" vertical="center"/>
    </xf>
    <xf numFmtId="0" fontId="3" fillId="24" borderId="20" xfId="0" applyFont="1" applyFill="1" applyBorder="1" applyAlignment="1">
      <alignment horizontal="center" vertical="center"/>
    </xf>
    <xf numFmtId="0" fontId="3" fillId="24" borderId="21" xfId="0" applyFont="1" applyFill="1" applyBorder="1" applyAlignment="1">
      <alignment horizontal="center" vertical="center"/>
    </xf>
    <xf numFmtId="0" fontId="3" fillId="24" borderId="77" xfId="0" applyFont="1" applyFill="1" applyBorder="1" applyAlignment="1">
      <alignment horizontal="center" vertical="center"/>
    </xf>
    <xf numFmtId="0" fontId="3" fillId="24" borderId="10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5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5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" fillId="24" borderId="20" xfId="0" applyFont="1" applyFill="1" applyBorder="1" applyAlignment="1">
      <alignment horizontal="center" vertical="center" wrapText="1"/>
    </xf>
    <xf numFmtId="0" fontId="3" fillId="24" borderId="73" xfId="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24" borderId="23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0" fontId="3" fillId="24" borderId="52" xfId="0" applyFont="1" applyFill="1" applyBorder="1" applyAlignment="1">
      <alignment horizontal="center" vertical="center"/>
    </xf>
    <xf numFmtId="0" fontId="3" fillId="24" borderId="53" xfId="0" applyFont="1" applyFill="1" applyBorder="1" applyAlignment="1">
      <alignment horizontal="center" vertical="center"/>
    </xf>
    <xf numFmtId="0" fontId="4" fillId="0" borderId="105" xfId="0" applyFont="1" applyBorder="1" applyAlignment="1">
      <alignment horizontal="left" vertical="center" wrapText="1" indent="1"/>
    </xf>
    <xf numFmtId="0" fontId="4" fillId="0" borderId="106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49" fillId="24" borderId="114" xfId="0" applyFont="1" applyFill="1" applyBorder="1" applyAlignment="1">
      <alignment horizontal="center" vertical="center" wrapText="1"/>
    </xf>
    <xf numFmtId="0" fontId="49" fillId="24" borderId="115" xfId="0" applyFont="1" applyFill="1" applyBorder="1" applyAlignment="1">
      <alignment horizontal="center" vertical="center" wrapText="1"/>
    </xf>
    <xf numFmtId="41" fontId="9" fillId="25" borderId="0" xfId="33" applyFont="1" applyFill="1" applyBorder="1" applyAlignment="1">
      <alignment horizontal="center" vertical="center"/>
    </xf>
    <xf numFmtId="0" fontId="49" fillId="24" borderId="68" xfId="0" applyFont="1" applyFill="1" applyBorder="1" applyAlignment="1">
      <alignment horizontal="center" vertical="center" wrapText="1"/>
    </xf>
    <xf numFmtId="0" fontId="49" fillId="24" borderId="116" xfId="0" applyFont="1" applyFill="1" applyBorder="1" applyAlignment="1">
      <alignment horizontal="center" vertical="center"/>
    </xf>
    <xf numFmtId="0" fontId="49" fillId="24" borderId="108" xfId="0" applyFont="1" applyFill="1" applyBorder="1" applyAlignment="1">
      <alignment horizontal="center" vertical="center"/>
    </xf>
    <xf numFmtId="0" fontId="49" fillId="24" borderId="117" xfId="0" applyFont="1" applyFill="1" applyBorder="1" applyAlignment="1">
      <alignment horizontal="center" vertical="center"/>
    </xf>
    <xf numFmtId="0" fontId="49" fillId="24" borderId="118" xfId="0" applyFont="1" applyFill="1" applyBorder="1" applyAlignment="1">
      <alignment horizontal="center" vertical="center"/>
    </xf>
    <xf numFmtId="0" fontId="49" fillId="24" borderId="119" xfId="0" applyFont="1" applyFill="1" applyBorder="1" applyAlignment="1">
      <alignment horizontal="center" vertical="center"/>
    </xf>
    <xf numFmtId="0" fontId="49" fillId="24" borderId="120" xfId="0" applyFont="1" applyFill="1" applyBorder="1" applyAlignment="1">
      <alignment horizontal="center" vertical="center"/>
    </xf>
    <xf numFmtId="0" fontId="49" fillId="24" borderId="121" xfId="0" applyFont="1" applyFill="1" applyBorder="1" applyAlignment="1">
      <alignment horizontal="center" vertical="center"/>
    </xf>
    <xf numFmtId="0" fontId="49" fillId="24" borderId="122" xfId="0" applyFont="1" applyFill="1" applyBorder="1" applyAlignment="1">
      <alignment horizontal="center" vertical="center"/>
    </xf>
    <xf numFmtId="0" fontId="49" fillId="24" borderId="109" xfId="0" applyFont="1" applyFill="1" applyBorder="1" applyAlignment="1">
      <alignment horizontal="center" vertical="center"/>
    </xf>
    <xf numFmtId="0" fontId="5" fillId="24" borderId="107" xfId="0" applyFont="1" applyFill="1" applyBorder="1" applyAlignment="1">
      <alignment horizontal="center" vertical="center" wrapText="1"/>
    </xf>
    <xf numFmtId="0" fontId="5" fillId="24" borderId="67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180" fontId="8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center" vertical="center"/>
    </xf>
    <xf numFmtId="0" fontId="4" fillId="0" borderId="110" xfId="0" applyFont="1" applyBorder="1" applyAlignment="1">
      <alignment horizontal="left" vertical="center" wrapText="1" indent="1"/>
    </xf>
    <xf numFmtId="0" fontId="4" fillId="0" borderId="111" xfId="0" applyFont="1" applyBorder="1" applyAlignment="1">
      <alignment horizontal="left" vertical="center" wrapText="1" indent="1"/>
    </xf>
    <xf numFmtId="0" fontId="4" fillId="0" borderId="112" xfId="0" applyFont="1" applyBorder="1" applyAlignment="1">
      <alignment horizontal="left" vertical="center" wrapText="1" indent="1"/>
    </xf>
    <xf numFmtId="0" fontId="4" fillId="0" borderId="113" xfId="0" applyFont="1" applyBorder="1" applyAlignment="1">
      <alignment horizontal="center" vertical="center" shrinkToFit="1"/>
    </xf>
    <xf numFmtId="0" fontId="4" fillId="0" borderId="11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70" fillId="0" borderId="0" xfId="0" applyFont="1" applyBorder="1" applyAlignment="1">
      <alignment horizontal="center" vertical="center" wrapText="1"/>
    </xf>
    <xf numFmtId="0" fontId="6" fillId="0" borderId="161" xfId="0" applyFont="1" applyBorder="1" applyAlignment="1">
      <alignment horizontal="left" vertical="center" wrapText="1"/>
    </xf>
    <xf numFmtId="0" fontId="6" fillId="0" borderId="152" xfId="0" applyFont="1" applyBorder="1" applyAlignment="1">
      <alignment horizontal="left" vertical="center" wrapText="1"/>
    </xf>
    <xf numFmtId="0" fontId="6" fillId="0" borderId="162" xfId="0" applyFont="1" applyBorder="1" applyAlignment="1">
      <alignment horizontal="left" vertical="center" wrapText="1"/>
    </xf>
    <xf numFmtId="0" fontId="6" fillId="0" borderId="155" xfId="0" applyFont="1" applyBorder="1" applyAlignment="1">
      <alignment horizontal="left" vertical="center"/>
    </xf>
    <xf numFmtId="0" fontId="6" fillId="0" borderId="156" xfId="0" applyFont="1" applyBorder="1" applyAlignment="1">
      <alignment horizontal="left" vertical="center"/>
    </xf>
    <xf numFmtId="0" fontId="6" fillId="0" borderId="157" xfId="0" applyFont="1" applyBorder="1" applyAlignment="1">
      <alignment horizontal="left" vertical="center"/>
    </xf>
    <xf numFmtId="0" fontId="6" fillId="0" borderId="158" xfId="0" applyFont="1" applyBorder="1" applyAlignment="1">
      <alignment horizontal="center" vertical="center"/>
    </xf>
    <xf numFmtId="0" fontId="6" fillId="0" borderId="159" xfId="0" applyFont="1" applyBorder="1" applyAlignment="1">
      <alignment horizontal="center" vertical="center"/>
    </xf>
    <xf numFmtId="0" fontId="6" fillId="0" borderId="160" xfId="0" applyFont="1" applyBorder="1" applyAlignment="1">
      <alignment horizontal="center" vertical="center"/>
    </xf>
    <xf numFmtId="0" fontId="6" fillId="0" borderId="163" xfId="0" applyFont="1" applyBorder="1" applyAlignment="1">
      <alignment horizontal="left" vertical="center"/>
    </xf>
    <xf numFmtId="0" fontId="6" fillId="0" borderId="141" xfId="0" applyFont="1" applyBorder="1" applyAlignment="1">
      <alignment horizontal="left" vertical="center"/>
    </xf>
    <xf numFmtId="0" fontId="6" fillId="0" borderId="164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40" fillId="0" borderId="0" xfId="0" applyFont="1" applyBorder="1" applyAlignment="1">
      <alignment horizontal="right" vertical="center"/>
    </xf>
    <xf numFmtId="0" fontId="6" fillId="0" borderId="171" xfId="0" applyFont="1" applyBorder="1" applyAlignment="1">
      <alignment horizontal="left" vertical="center" wrapText="1"/>
    </xf>
    <xf numFmtId="0" fontId="6" fillId="0" borderId="151" xfId="0" applyFont="1" applyBorder="1" applyAlignment="1">
      <alignment horizontal="left" vertical="center" wrapText="1"/>
    </xf>
    <xf numFmtId="0" fontId="6" fillId="0" borderId="172" xfId="0" applyFont="1" applyBorder="1" applyAlignment="1">
      <alignment horizontal="left" vertical="center" wrapText="1"/>
    </xf>
    <xf numFmtId="0" fontId="6" fillId="0" borderId="173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79" xfId="0" applyFont="1" applyBorder="1" applyAlignment="1">
      <alignment horizontal="left" vertical="center" wrapText="1"/>
    </xf>
    <xf numFmtId="0" fontId="6" fillId="0" borderId="174" xfId="0" applyFont="1" applyBorder="1" applyAlignment="1">
      <alignment horizontal="left" vertical="center" wrapText="1"/>
    </xf>
    <xf numFmtId="0" fontId="6" fillId="0" borderId="153" xfId="0" applyFont="1" applyBorder="1" applyAlignment="1">
      <alignment horizontal="left" vertical="center" wrapText="1"/>
    </xf>
    <xf numFmtId="0" fontId="6" fillId="0" borderId="175" xfId="0" applyFont="1" applyBorder="1" applyAlignment="1">
      <alignment horizontal="left" vertical="center" wrapText="1"/>
    </xf>
    <xf numFmtId="0" fontId="6" fillId="0" borderId="176" xfId="0" applyFont="1" applyBorder="1" applyAlignment="1">
      <alignment horizontal="left" vertical="center" wrapText="1"/>
    </xf>
    <xf numFmtId="0" fontId="6" fillId="0" borderId="177" xfId="0" applyFont="1" applyBorder="1" applyAlignment="1">
      <alignment horizontal="left" vertical="center" wrapText="1"/>
    </xf>
    <xf numFmtId="0" fontId="6" fillId="0" borderId="178" xfId="0" applyFont="1" applyBorder="1" applyAlignment="1">
      <alignment horizontal="left" vertical="center" wrapText="1"/>
    </xf>
    <xf numFmtId="0" fontId="4" fillId="0" borderId="169" xfId="0" applyFont="1" applyBorder="1" applyAlignment="1">
      <alignment horizontal="left" vertical="center" wrapText="1" indent="1"/>
    </xf>
    <xf numFmtId="0" fontId="4" fillId="0" borderId="170" xfId="0" applyFont="1" applyBorder="1" applyAlignment="1">
      <alignment horizontal="left" vertical="center" wrapText="1" indent="1"/>
    </xf>
    <xf numFmtId="0" fontId="4" fillId="0" borderId="180" xfId="0" applyFont="1" applyBorder="1" applyAlignment="1">
      <alignment horizontal="left" vertical="center" wrapText="1" indent="1"/>
    </xf>
    <xf numFmtId="0" fontId="4" fillId="0" borderId="179" xfId="0" applyFont="1" applyBorder="1" applyAlignment="1">
      <alignment horizontal="center" vertical="center" wrapText="1" shrinkToFit="1"/>
    </xf>
    <xf numFmtId="0" fontId="4" fillId="0" borderId="18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 shrinkToFit="1"/>
    </xf>
    <xf numFmtId="0" fontId="5" fillId="0" borderId="132" xfId="0" applyFont="1" applyFill="1" applyBorder="1" applyAlignment="1">
      <alignment horizontal="center" vertical="center" textRotation="255"/>
    </xf>
    <xf numFmtId="0" fontId="5" fillId="0" borderId="133" xfId="0" applyFont="1" applyFill="1" applyBorder="1" applyAlignment="1">
      <alignment horizontal="center" vertical="center" textRotation="255"/>
    </xf>
    <xf numFmtId="41" fontId="5" fillId="0" borderId="27" xfId="0" applyNumberFormat="1" applyFont="1" applyFill="1" applyBorder="1" applyAlignment="1">
      <alignment horizontal="center" vertical="center" wrapText="1"/>
    </xf>
    <xf numFmtId="41" fontId="5" fillId="0" borderId="26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5" fillId="26" borderId="137" xfId="0" applyFont="1" applyFill="1" applyBorder="1" applyAlignment="1">
      <alignment horizontal="center" vertical="center" wrapText="1"/>
    </xf>
    <xf numFmtId="0" fontId="5" fillId="26" borderId="11" xfId="0" applyFont="1" applyFill="1" applyBorder="1" applyAlignment="1">
      <alignment horizontal="center" vertical="center" wrapText="1"/>
    </xf>
    <xf numFmtId="0" fontId="5" fillId="26" borderId="82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 wrapText="1"/>
    </xf>
    <xf numFmtId="0" fontId="5" fillId="26" borderId="67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9" fontId="4" fillId="0" borderId="27" xfId="29" applyNumberFormat="1" applyFont="1" applyFill="1" applyBorder="1" applyAlignment="1">
      <alignment horizontal="center" vertical="center" wrapText="1"/>
    </xf>
    <xf numFmtId="9" fontId="4" fillId="0" borderId="26" xfId="29" applyNumberFormat="1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0" fontId="4" fillId="0" borderId="27" xfId="29" applyNumberFormat="1" applyFont="1" applyFill="1" applyBorder="1" applyAlignment="1">
      <alignment horizontal="center" vertical="center"/>
    </xf>
    <xf numFmtId="10" fontId="4" fillId="0" borderId="26" xfId="29" applyNumberFormat="1" applyFont="1" applyFill="1" applyBorder="1" applyAlignment="1">
      <alignment horizontal="center" vertical="center"/>
    </xf>
    <xf numFmtId="41" fontId="5" fillId="26" borderId="124" xfId="0" applyNumberFormat="1" applyFont="1" applyFill="1" applyBorder="1" applyAlignment="1">
      <alignment horizontal="center" vertical="center" shrinkToFit="1"/>
    </xf>
    <xf numFmtId="41" fontId="5" fillId="26" borderId="82" xfId="0" applyNumberFormat="1" applyFont="1" applyFill="1" applyBorder="1" applyAlignment="1">
      <alignment horizontal="center" vertical="center" shrinkToFit="1"/>
    </xf>
    <xf numFmtId="41" fontId="5" fillId="0" borderId="136" xfId="0" applyNumberFormat="1" applyFont="1" applyFill="1" applyBorder="1" applyAlignment="1">
      <alignment horizontal="center" vertical="center" wrapText="1"/>
    </xf>
    <xf numFmtId="41" fontId="5" fillId="0" borderId="123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5" fillId="24" borderId="68" xfId="0" applyFont="1" applyFill="1" applyBorder="1" applyAlignment="1">
      <alignment horizontal="center" vertical="center" wrapText="1"/>
    </xf>
    <xf numFmtId="0" fontId="5" fillId="24" borderId="116" xfId="0" applyFont="1" applyFill="1" applyBorder="1" applyAlignment="1">
      <alignment horizontal="center" vertical="center" wrapText="1"/>
    </xf>
    <xf numFmtId="0" fontId="5" fillId="24" borderId="119" xfId="0" applyFont="1" applyFill="1" applyBorder="1" applyAlignment="1">
      <alignment horizontal="center" vertical="center"/>
    </xf>
    <xf numFmtId="0" fontId="5" fillId="24" borderId="120" xfId="0" applyFont="1" applyFill="1" applyBorder="1" applyAlignment="1">
      <alignment horizontal="center" vertical="center"/>
    </xf>
    <xf numFmtId="0" fontId="5" fillId="24" borderId="114" xfId="0" applyFont="1" applyFill="1" applyBorder="1" applyAlignment="1">
      <alignment horizontal="center" vertical="center" wrapText="1"/>
    </xf>
    <xf numFmtId="0" fontId="5" fillId="24" borderId="115" xfId="0" applyFont="1" applyFill="1" applyBorder="1" applyAlignment="1">
      <alignment horizontal="center" vertical="center" wrapText="1"/>
    </xf>
    <xf numFmtId="0" fontId="5" fillId="24" borderId="57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 wrapText="1"/>
    </xf>
    <xf numFmtId="0" fontId="4" fillId="0" borderId="93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5" fillId="24" borderId="128" xfId="0" applyFont="1" applyFill="1" applyBorder="1" applyAlignment="1">
      <alignment horizontal="center" vertical="center"/>
    </xf>
    <xf numFmtId="41" fontId="5" fillId="0" borderId="107" xfId="0" applyNumberFormat="1" applyFont="1" applyFill="1" applyBorder="1" applyAlignment="1">
      <alignment vertical="center"/>
    </xf>
    <xf numFmtId="0" fontId="5" fillId="0" borderId="67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5" xfId="33" applyNumberFormat="1" applyFont="1" applyFill="1" applyBorder="1" applyAlignment="1">
      <alignment horizontal="center" vertical="center"/>
    </xf>
    <xf numFmtId="0" fontId="5" fillId="24" borderId="129" xfId="0" applyFont="1" applyFill="1" applyBorder="1" applyAlignment="1">
      <alignment horizontal="center" vertical="center"/>
    </xf>
    <xf numFmtId="0" fontId="5" fillId="24" borderId="130" xfId="0" applyFont="1" applyFill="1" applyBorder="1" applyAlignment="1">
      <alignment horizontal="center" vertical="center"/>
    </xf>
    <xf numFmtId="0" fontId="5" fillId="24" borderId="131" xfId="0" applyFont="1" applyFill="1" applyBorder="1" applyAlignment="1">
      <alignment horizontal="center" vertical="center"/>
    </xf>
    <xf numFmtId="10" fontId="5" fillId="0" borderId="17" xfId="29" applyNumberFormat="1" applyFont="1" applyFill="1" applyBorder="1" applyAlignment="1">
      <alignment horizontal="center" vertical="center" wrapText="1"/>
    </xf>
    <xf numFmtId="10" fontId="5" fillId="0" borderId="67" xfId="29" applyNumberFormat="1" applyFont="1" applyFill="1" applyBorder="1" applyAlignment="1">
      <alignment horizontal="center" vertical="center" wrapText="1"/>
    </xf>
    <xf numFmtId="10" fontId="5" fillId="0" borderId="19" xfId="29" applyNumberFormat="1" applyFont="1" applyFill="1" applyBorder="1" applyAlignment="1">
      <alignment horizontal="center" vertical="center" wrapText="1"/>
    </xf>
    <xf numFmtId="0" fontId="5" fillId="24" borderId="108" xfId="0" applyFont="1" applyFill="1" applyBorder="1" applyAlignment="1">
      <alignment horizontal="center" vertical="center"/>
    </xf>
    <xf numFmtId="0" fontId="5" fillId="24" borderId="117" xfId="0" applyFont="1" applyFill="1" applyBorder="1" applyAlignment="1">
      <alignment horizontal="center" vertical="center"/>
    </xf>
    <xf numFmtId="0" fontId="5" fillId="24" borderId="118" xfId="0" applyFont="1" applyFill="1" applyBorder="1" applyAlignment="1">
      <alignment horizontal="center" vertical="center"/>
    </xf>
    <xf numFmtId="0" fontId="5" fillId="24" borderId="134" xfId="0" applyFont="1" applyFill="1" applyBorder="1" applyAlignment="1">
      <alignment horizontal="center" vertical="center"/>
    </xf>
    <xf numFmtId="0" fontId="5" fillId="24" borderId="135" xfId="0" applyFont="1" applyFill="1" applyBorder="1" applyAlignment="1">
      <alignment horizontal="center" vertical="center"/>
    </xf>
    <xf numFmtId="0" fontId="5" fillId="24" borderId="61" xfId="0" applyFont="1" applyFill="1" applyBorder="1" applyAlignment="1">
      <alignment horizontal="center" vertical="center"/>
    </xf>
    <xf numFmtId="0" fontId="5" fillId="24" borderId="109" xfId="0" applyFont="1" applyFill="1" applyBorder="1" applyAlignment="1">
      <alignment horizontal="center" vertical="center"/>
    </xf>
    <xf numFmtId="0" fontId="5" fillId="24" borderId="121" xfId="0" applyFont="1" applyFill="1" applyBorder="1" applyAlignment="1">
      <alignment horizontal="center" vertical="center"/>
    </xf>
    <xf numFmtId="0" fontId="5" fillId="24" borderId="122" xfId="0" applyFont="1" applyFill="1" applyBorder="1" applyAlignment="1">
      <alignment horizontal="center" vertical="center"/>
    </xf>
    <xf numFmtId="0" fontId="4" fillId="0" borderId="125" xfId="0" applyFont="1" applyFill="1" applyBorder="1" applyAlignment="1">
      <alignment horizontal="center" vertical="center" wrapText="1"/>
    </xf>
    <xf numFmtId="0" fontId="4" fillId="0" borderId="126" xfId="0" applyFont="1" applyFill="1" applyBorder="1" applyAlignment="1">
      <alignment horizontal="center" vertical="center" wrapText="1"/>
    </xf>
    <xf numFmtId="0" fontId="4" fillId="0" borderId="127" xfId="0" applyFont="1" applyFill="1" applyBorder="1" applyAlignment="1">
      <alignment horizontal="center" vertical="center" wrapText="1"/>
    </xf>
    <xf numFmtId="0" fontId="5" fillId="24" borderId="68" xfId="0" applyFont="1" applyFill="1" applyBorder="1" applyAlignment="1">
      <alignment horizontal="center" vertical="center"/>
    </xf>
    <xf numFmtId="0" fontId="5" fillId="24" borderId="116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14" fontId="5" fillId="26" borderId="17" xfId="0" applyNumberFormat="1" applyFont="1" applyFill="1" applyBorder="1" applyAlignment="1">
      <alignment horizontal="center" vertical="center" shrinkToFit="1"/>
    </xf>
    <xf numFmtId="14" fontId="5" fillId="26" borderId="67" xfId="0" applyNumberFormat="1" applyFont="1" applyFill="1" applyBorder="1" applyAlignment="1">
      <alignment horizontal="center" vertical="center" shrinkToFit="1"/>
    </xf>
    <xf numFmtId="14" fontId="5" fillId="26" borderId="19" xfId="0" applyNumberFormat="1" applyFont="1" applyFill="1" applyBorder="1" applyAlignment="1">
      <alignment horizontal="center" vertical="center" shrinkToFit="1"/>
    </xf>
    <xf numFmtId="14" fontId="5" fillId="26" borderId="124" xfId="0" applyNumberFormat="1" applyFont="1" applyFill="1" applyBorder="1" applyAlignment="1">
      <alignment horizontal="center" vertical="center" shrinkToFit="1"/>
    </xf>
    <xf numFmtId="14" fontId="5" fillId="26" borderId="11" xfId="0" applyNumberFormat="1" applyFont="1" applyFill="1" applyBorder="1" applyAlignment="1">
      <alignment horizontal="center" vertical="center" shrinkToFit="1"/>
    </xf>
    <xf numFmtId="14" fontId="5" fillId="26" borderId="82" xfId="0" applyNumberFormat="1" applyFont="1" applyFill="1" applyBorder="1" applyAlignment="1">
      <alignment horizontal="center" vertical="center" shrinkToFit="1"/>
    </xf>
    <xf numFmtId="9" fontId="4" fillId="0" borderId="29" xfId="29" applyNumberFormat="1" applyFont="1" applyFill="1" applyBorder="1" applyAlignment="1">
      <alignment horizontal="center" vertical="center" wrapText="1"/>
    </xf>
    <xf numFmtId="9" fontId="4" fillId="0" borderId="34" xfId="29" applyNumberFormat="1" applyFont="1" applyFill="1" applyBorder="1" applyAlignment="1">
      <alignment horizontal="center" vertical="center" wrapText="1"/>
    </xf>
    <xf numFmtId="10" fontId="4" fillId="0" borderId="34" xfId="29" applyNumberFormat="1" applyFont="1" applyFill="1" applyBorder="1" applyAlignment="1">
      <alignment horizontal="center" vertical="center"/>
    </xf>
    <xf numFmtId="41" fontId="5" fillId="0" borderId="4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shrinkToFit="1"/>
    </xf>
    <xf numFmtId="0" fontId="4" fillId="24" borderId="20" xfId="0" applyFont="1" applyFill="1" applyBorder="1" applyAlignment="1">
      <alignment horizontal="center" vertical="center"/>
    </xf>
    <xf numFmtId="0" fontId="4" fillId="24" borderId="39" xfId="0" applyFont="1" applyFill="1" applyBorder="1" applyAlignment="1">
      <alignment horizontal="center" vertical="center"/>
    </xf>
    <xf numFmtId="0" fontId="4" fillId="0" borderId="183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vertical="center" shrinkToFit="1"/>
    </xf>
    <xf numFmtId="0" fontId="4" fillId="24" borderId="183" xfId="0" applyFont="1" applyFill="1" applyBorder="1" applyAlignment="1">
      <alignment horizontal="center" vertical="center" wrapText="1"/>
    </xf>
    <xf numFmtId="0" fontId="4" fillId="24" borderId="10" xfId="0" applyFont="1" applyFill="1" applyBorder="1" applyAlignment="1">
      <alignment horizontal="center" vertical="center" wrapText="1"/>
    </xf>
    <xf numFmtId="0" fontId="4" fillId="0" borderId="183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24" borderId="22" xfId="0" applyFont="1" applyFill="1" applyBorder="1" applyAlignment="1">
      <alignment horizontal="center" vertical="center" wrapText="1"/>
    </xf>
    <xf numFmtId="0" fontId="4" fillId="27" borderId="183" xfId="0" applyFont="1" applyFill="1" applyBorder="1" applyAlignment="1">
      <alignment horizontal="center" vertical="center"/>
    </xf>
    <xf numFmtId="0" fontId="4" fillId="27" borderId="22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179" fontId="4" fillId="27" borderId="38" xfId="0" applyNumberFormat="1" applyFont="1" applyFill="1" applyBorder="1" applyAlignment="1">
      <alignment horizontal="center" vertical="center"/>
    </xf>
    <xf numFmtId="0" fontId="4" fillId="24" borderId="3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shrinkToFit="1"/>
    </xf>
    <xf numFmtId="0" fontId="4" fillId="24" borderId="52" xfId="0" applyFont="1" applyFill="1" applyBorder="1" applyAlignment="1">
      <alignment horizontal="left" vertical="center"/>
    </xf>
    <xf numFmtId="0" fontId="4" fillId="24" borderId="53" xfId="0" applyFont="1" applyFill="1" applyBorder="1" applyAlignment="1">
      <alignment horizontal="left" vertical="center"/>
    </xf>
    <xf numFmtId="0" fontId="4" fillId="24" borderId="23" xfId="0" applyFont="1" applyFill="1" applyBorder="1" applyAlignment="1">
      <alignment horizontal="center" vertical="center" wrapText="1"/>
    </xf>
    <xf numFmtId="0" fontId="4" fillId="24" borderId="71" xfId="0" applyFont="1" applyFill="1" applyBorder="1" applyAlignment="1">
      <alignment horizontal="center" vertical="center" wrapText="1"/>
    </xf>
    <xf numFmtId="179" fontId="4" fillId="27" borderId="20" xfId="0" applyNumberFormat="1" applyFont="1" applyFill="1" applyBorder="1" applyAlignment="1">
      <alignment horizontal="center" vertical="center"/>
    </xf>
    <xf numFmtId="179" fontId="4" fillId="27" borderId="21" xfId="0" applyNumberFormat="1" applyFont="1" applyFill="1" applyBorder="1" applyAlignment="1">
      <alignment horizontal="center" vertical="center"/>
    </xf>
    <xf numFmtId="0" fontId="4" fillId="24" borderId="43" xfId="0" applyFont="1" applyFill="1" applyBorder="1" applyAlignment="1">
      <alignment horizontal="center" vertical="center"/>
    </xf>
    <xf numFmtId="0" fontId="4" fillId="24" borderId="75" xfId="0" applyFont="1" applyFill="1" applyBorder="1" applyAlignment="1">
      <alignment horizontal="center" vertical="center"/>
    </xf>
    <xf numFmtId="0" fontId="4" fillId="24" borderId="64" xfId="0" applyFont="1" applyFill="1" applyBorder="1" applyAlignment="1">
      <alignment horizontal="center" vertical="center"/>
    </xf>
    <xf numFmtId="0" fontId="4" fillId="24" borderId="44" xfId="0" applyFont="1" applyFill="1" applyBorder="1" applyAlignment="1">
      <alignment horizontal="center" vertical="center"/>
    </xf>
    <xf numFmtId="0" fontId="4" fillId="24" borderId="23" xfId="0" applyFont="1" applyFill="1" applyBorder="1" applyAlignment="1">
      <alignment horizontal="center" vertical="center"/>
    </xf>
    <xf numFmtId="0" fontId="4" fillId="24" borderId="71" xfId="0" applyFont="1" applyFill="1" applyBorder="1" applyAlignment="1">
      <alignment horizontal="center" vertical="center"/>
    </xf>
    <xf numFmtId="0" fontId="4" fillId="27" borderId="85" xfId="0" applyFont="1" applyFill="1" applyBorder="1" applyAlignment="1">
      <alignment horizontal="center" vertical="center"/>
    </xf>
    <xf numFmtId="0" fontId="4" fillId="27" borderId="95" xfId="0" applyFont="1" applyFill="1" applyBorder="1" applyAlignment="1">
      <alignment horizontal="center" vertical="center"/>
    </xf>
    <xf numFmtId="0" fontId="4" fillId="27" borderId="74" xfId="0" applyFont="1" applyFill="1" applyBorder="1" applyAlignment="1">
      <alignment horizontal="center" vertical="center"/>
    </xf>
    <xf numFmtId="179" fontId="4" fillId="27" borderId="10" xfId="0" applyNumberFormat="1" applyFont="1" applyFill="1" applyBorder="1" applyAlignment="1">
      <alignment horizontal="center" vertical="center"/>
    </xf>
    <xf numFmtId="0" fontId="4" fillId="0" borderId="77" xfId="0" applyFont="1" applyBorder="1" applyAlignment="1">
      <alignment horizontal="center" vertical="center" wrapText="1" shrinkToFit="1"/>
    </xf>
    <xf numFmtId="0" fontId="4" fillId="0" borderId="40" xfId="0" applyFont="1" applyBorder="1" applyAlignment="1">
      <alignment horizontal="center" vertical="center" wrapText="1" shrinkToFit="1"/>
    </xf>
    <xf numFmtId="0" fontId="4" fillId="0" borderId="104" xfId="0" applyFont="1" applyBorder="1" applyAlignment="1">
      <alignment horizontal="center" vertical="center" wrapText="1" shrinkToFit="1"/>
    </xf>
    <xf numFmtId="0" fontId="4" fillId="0" borderId="20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49" fontId="4" fillId="0" borderId="20" xfId="0" applyNumberFormat="1" applyFont="1" applyBorder="1" applyAlignment="1">
      <alignment horizontal="center" vertical="center" wrapText="1" shrinkToFit="1"/>
    </xf>
    <xf numFmtId="0" fontId="4" fillId="0" borderId="38" xfId="0" applyFont="1" applyBorder="1" applyAlignment="1">
      <alignment horizontal="center" vertical="center" wrapText="1" shrinkToFit="1"/>
    </xf>
    <xf numFmtId="49" fontId="4" fillId="0" borderId="38" xfId="0" applyNumberFormat="1" applyFont="1" applyBorder="1" applyAlignment="1">
      <alignment horizontal="center" vertical="center" wrapText="1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24" borderId="12" xfId="0" applyFont="1" applyFill="1" applyBorder="1" applyAlignment="1">
      <alignment horizontal="center" vertical="center"/>
    </xf>
    <xf numFmtId="0" fontId="4" fillId="24" borderId="106" xfId="0" applyFont="1" applyFill="1" applyBorder="1" applyAlignment="1">
      <alignment horizontal="center" vertical="center"/>
    </xf>
    <xf numFmtId="0" fontId="4" fillId="24" borderId="51" xfId="0" applyFont="1" applyFill="1" applyBorder="1" applyAlignment="1">
      <alignment horizontal="center" vertical="center"/>
    </xf>
    <xf numFmtId="0" fontId="4" fillId="24" borderId="50" xfId="0" applyFont="1" applyFill="1" applyBorder="1" applyAlignment="1">
      <alignment horizontal="center" vertical="center"/>
    </xf>
    <xf numFmtId="193" fontId="4" fillId="0" borderId="90" xfId="33" applyNumberFormat="1" applyFont="1" applyFill="1" applyBorder="1" applyAlignment="1">
      <alignment horizontal="center" vertical="center"/>
    </xf>
    <xf numFmtId="193" fontId="4" fillId="0" borderId="73" xfId="33" applyNumberFormat="1" applyFont="1" applyFill="1" applyBorder="1" applyAlignment="1">
      <alignment horizontal="center" vertical="center"/>
    </xf>
    <xf numFmtId="194" fontId="4" fillId="0" borderId="90" xfId="33" applyNumberFormat="1" applyFont="1" applyFill="1" applyBorder="1" applyAlignment="1">
      <alignment horizontal="center" vertical="center"/>
    </xf>
    <xf numFmtId="194" fontId="4" fillId="0" borderId="73" xfId="33" applyNumberFormat="1" applyFont="1" applyFill="1" applyBorder="1" applyAlignment="1">
      <alignment horizontal="center" vertical="center"/>
    </xf>
    <xf numFmtId="193" fontId="4" fillId="0" borderId="89" xfId="0" applyNumberFormat="1" applyFont="1" applyFill="1" applyBorder="1" applyAlignment="1">
      <alignment horizontal="center" vertical="center"/>
    </xf>
    <xf numFmtId="193" fontId="4" fillId="0" borderId="72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2" xfId="0" applyFont="1" applyFill="1" applyBorder="1" applyAlignment="1">
      <alignment horizontal="center" vertical="center"/>
    </xf>
    <xf numFmtId="194" fontId="4" fillId="0" borderId="89" xfId="0" applyNumberFormat="1" applyFont="1" applyBorder="1" applyAlignment="1">
      <alignment horizontal="center" vertical="center"/>
    </xf>
    <xf numFmtId="194" fontId="4" fillId="0" borderId="72" xfId="0" applyNumberFormat="1" applyFont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0" fontId="4" fillId="0" borderId="183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91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78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 wrapText="1"/>
    </xf>
    <xf numFmtId="0" fontId="4" fillId="0" borderId="140" xfId="0" applyFont="1" applyFill="1" applyBorder="1" applyAlignment="1">
      <alignment horizontal="center" vertical="center" wrapText="1"/>
    </xf>
    <xf numFmtId="0" fontId="4" fillId="0" borderId="90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188" fontId="4" fillId="0" borderId="23" xfId="29" applyNumberFormat="1" applyFont="1" applyFill="1" applyBorder="1" applyAlignment="1">
      <alignment horizontal="center" vertical="center"/>
    </xf>
    <xf numFmtId="188" fontId="4" fillId="0" borderId="22" xfId="29" applyNumberFormat="1" applyFont="1" applyFill="1" applyBorder="1" applyAlignment="1">
      <alignment horizontal="center" vertical="center"/>
    </xf>
    <xf numFmtId="41" fontId="4" fillId="0" borderId="90" xfId="29" applyNumberFormat="1" applyFont="1" applyFill="1" applyBorder="1" applyAlignment="1">
      <alignment horizontal="center" vertical="center"/>
    </xf>
    <xf numFmtId="41" fontId="4" fillId="0" borderId="73" xfId="29" applyNumberFormat="1" applyFont="1" applyFill="1" applyBorder="1" applyAlignment="1">
      <alignment horizontal="center" vertical="center"/>
    </xf>
    <xf numFmtId="177" fontId="14" fillId="0" borderId="88" xfId="0" applyNumberFormat="1" applyFont="1" applyFill="1" applyBorder="1" applyAlignment="1">
      <alignment horizontal="center" vertical="center"/>
    </xf>
    <xf numFmtId="177" fontId="14" fillId="0" borderId="54" xfId="0" applyNumberFormat="1" applyFont="1" applyFill="1" applyBorder="1" applyAlignment="1">
      <alignment horizontal="center" vertical="center"/>
    </xf>
    <xf numFmtId="177" fontId="14" fillId="0" borderId="55" xfId="0" applyNumberFormat="1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 wrapText="1"/>
    </xf>
    <xf numFmtId="189" fontId="5" fillId="0" borderId="23" xfId="29" applyNumberFormat="1" applyFont="1" applyFill="1" applyBorder="1" applyAlignment="1">
      <alignment horizontal="center" vertical="center"/>
    </xf>
    <xf numFmtId="189" fontId="5" fillId="0" borderId="22" xfId="29" applyNumberFormat="1" applyFont="1" applyFill="1" applyBorder="1" applyAlignment="1">
      <alignment horizontal="center" vertical="center"/>
    </xf>
    <xf numFmtId="189" fontId="14" fillId="0" borderId="88" xfId="29" applyNumberFormat="1" applyFont="1" applyFill="1" applyBorder="1" applyAlignment="1">
      <alignment horizontal="center" vertical="center"/>
    </xf>
    <xf numFmtId="189" fontId="14" fillId="0" borderId="55" xfId="29" applyNumberFormat="1" applyFont="1" applyFill="1" applyBorder="1" applyAlignment="1">
      <alignment horizontal="center" vertical="center"/>
    </xf>
    <xf numFmtId="177" fontId="4" fillId="0" borderId="23" xfId="0" applyNumberFormat="1" applyFont="1" applyFill="1" applyBorder="1" applyAlignment="1">
      <alignment horizontal="center" vertical="center"/>
    </xf>
    <xf numFmtId="177" fontId="4" fillId="0" borderId="71" xfId="0" applyNumberFormat="1" applyFont="1" applyFill="1" applyBorder="1" applyAlignment="1">
      <alignment horizontal="center" vertical="center"/>
    </xf>
    <xf numFmtId="177" fontId="4" fillId="0" borderId="22" xfId="0" applyNumberFormat="1" applyFont="1" applyFill="1" applyBorder="1" applyAlignment="1">
      <alignment horizontal="center" vertical="center"/>
    </xf>
    <xf numFmtId="10" fontId="4" fillId="0" borderId="90" xfId="29" applyNumberFormat="1" applyFont="1" applyFill="1" applyBorder="1" applyAlignment="1">
      <alignment horizontal="center" vertical="center"/>
    </xf>
    <xf numFmtId="10" fontId="4" fillId="0" borderId="141" xfId="29" applyNumberFormat="1" applyFont="1" applyFill="1" applyBorder="1" applyAlignment="1">
      <alignment horizontal="center" vertical="center"/>
    </xf>
    <xf numFmtId="10" fontId="4" fillId="0" borderId="73" xfId="29" applyNumberFormat="1" applyFont="1" applyFill="1" applyBorder="1" applyAlignment="1">
      <alignment horizontal="center" vertical="center"/>
    </xf>
    <xf numFmtId="197" fontId="4" fillId="0" borderId="23" xfId="0" applyNumberFormat="1" applyFont="1" applyFill="1" applyBorder="1" applyAlignment="1">
      <alignment horizontal="center" vertical="center"/>
    </xf>
    <xf numFmtId="197" fontId="4" fillId="0" borderId="71" xfId="0" applyNumberFormat="1" applyFont="1" applyFill="1" applyBorder="1" applyAlignment="1">
      <alignment horizontal="center" vertical="center"/>
    </xf>
    <xf numFmtId="197" fontId="4" fillId="0" borderId="22" xfId="0" applyNumberFormat="1" applyFont="1" applyFill="1" applyBorder="1" applyAlignment="1">
      <alignment horizontal="center" vertical="center"/>
    </xf>
    <xf numFmtId="0" fontId="4" fillId="0" borderId="117" xfId="0" applyFont="1" applyFill="1" applyBorder="1" applyAlignment="1">
      <alignment horizontal="left" vertical="center"/>
    </xf>
    <xf numFmtId="0" fontId="4" fillId="0" borderId="10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76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horizontal="left" vertical="center"/>
    </xf>
    <xf numFmtId="0" fontId="4" fillId="24" borderId="37" xfId="0" applyFont="1" applyFill="1" applyBorder="1" applyAlignment="1">
      <alignment horizontal="center" vertical="center"/>
    </xf>
    <xf numFmtId="0" fontId="4" fillId="24" borderId="52" xfId="0" applyFont="1" applyFill="1" applyBorder="1" applyAlignment="1">
      <alignment horizontal="center" vertical="center"/>
    </xf>
    <xf numFmtId="0" fontId="4" fillId="24" borderId="93" xfId="0" applyFont="1" applyFill="1" applyBorder="1" applyAlignment="1">
      <alignment horizontal="center" vertical="center"/>
    </xf>
    <xf numFmtId="0" fontId="4" fillId="24" borderId="142" xfId="0" applyFont="1" applyFill="1" applyBorder="1" applyAlignment="1">
      <alignment horizontal="center" vertical="center" wrapText="1"/>
    </xf>
    <xf numFmtId="0" fontId="4" fillId="24" borderId="93" xfId="0" applyFont="1" applyFill="1" applyBorder="1" applyAlignment="1">
      <alignment horizontal="center" vertical="center" wrapText="1"/>
    </xf>
    <xf numFmtId="41" fontId="4" fillId="0" borderId="142" xfId="29" applyNumberFormat="1" applyFont="1" applyFill="1" applyBorder="1" applyAlignment="1">
      <alignment horizontal="center" vertical="center"/>
    </xf>
    <xf numFmtId="41" fontId="4" fillId="0" borderId="53" xfId="29" applyNumberFormat="1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0" fontId="4" fillId="24" borderId="5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77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 wrapText="1"/>
    </xf>
    <xf numFmtId="0" fontId="4" fillId="0" borderId="78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24" borderId="88" xfId="0" applyFont="1" applyFill="1" applyBorder="1" applyAlignment="1">
      <alignment horizontal="center" vertical="center" wrapText="1"/>
    </xf>
    <xf numFmtId="0" fontId="4" fillId="24" borderId="55" xfId="0" applyFont="1" applyFill="1" applyBorder="1" applyAlignment="1">
      <alignment horizontal="center" vertical="center" wrapText="1"/>
    </xf>
    <xf numFmtId="0" fontId="4" fillId="24" borderId="20" xfId="0" applyFont="1" applyFill="1" applyBorder="1" applyAlignment="1">
      <alignment horizontal="center" vertical="center" wrapText="1"/>
    </xf>
    <xf numFmtId="0" fontId="4" fillId="24" borderId="2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81" fontId="4" fillId="0" borderId="183" xfId="33" applyNumberFormat="1" applyFont="1" applyFill="1" applyBorder="1" applyAlignment="1">
      <alignment horizontal="center" vertical="center"/>
    </xf>
    <xf numFmtId="181" fontId="4" fillId="0" borderId="71" xfId="33" applyNumberFormat="1" applyFont="1" applyFill="1" applyBorder="1" applyAlignment="1">
      <alignment horizontal="center" vertical="center"/>
    </xf>
    <xf numFmtId="181" fontId="4" fillId="0" borderId="10" xfId="33" applyNumberFormat="1" applyFont="1" applyFill="1" applyBorder="1" applyAlignment="1">
      <alignment horizontal="center" vertical="center"/>
    </xf>
    <xf numFmtId="181" fontId="4" fillId="0" borderId="39" xfId="33" applyNumberFormat="1" applyFont="1" applyFill="1" applyBorder="1" applyAlignment="1">
      <alignment horizontal="center" vertical="center"/>
    </xf>
    <xf numFmtId="181" fontId="4" fillId="0" borderId="22" xfId="33" applyNumberFormat="1" applyFont="1" applyFill="1" applyBorder="1" applyAlignment="1">
      <alignment horizontal="center" vertical="center"/>
    </xf>
    <xf numFmtId="0" fontId="4" fillId="0" borderId="185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87" xfId="0" applyFont="1" applyFill="1" applyBorder="1" applyAlignment="1">
      <alignment horizontal="center" vertical="center"/>
    </xf>
    <xf numFmtId="0" fontId="4" fillId="0" borderId="86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3" fillId="0" borderId="183" xfId="29" applyNumberFormat="1" applyFont="1" applyFill="1" applyBorder="1" applyAlignment="1">
      <alignment horizontal="center" vertical="center"/>
    </xf>
    <xf numFmtId="0" fontId="43" fillId="0" borderId="71" xfId="29" applyNumberFormat="1" applyFont="1" applyFill="1" applyBorder="1" applyAlignment="1">
      <alignment horizontal="center" vertical="center"/>
    </xf>
    <xf numFmtId="0" fontId="4" fillId="24" borderId="77" xfId="0" applyFont="1" applyFill="1" applyBorder="1" applyAlignment="1">
      <alignment horizontal="center" vertical="center" wrapText="1"/>
    </xf>
    <xf numFmtId="0" fontId="4" fillId="24" borderId="104" xfId="0" applyFont="1" applyFill="1" applyBorder="1" applyAlignment="1">
      <alignment horizontal="center" vertical="center" wrapText="1"/>
    </xf>
    <xf numFmtId="0" fontId="4" fillId="24" borderId="21" xfId="0" applyFont="1" applyFill="1" applyBorder="1" applyAlignment="1">
      <alignment horizontal="center" vertical="center"/>
    </xf>
    <xf numFmtId="0" fontId="4" fillId="24" borderId="183" xfId="0" applyFont="1" applyFill="1" applyBorder="1" applyAlignment="1">
      <alignment horizontal="center" vertical="center"/>
    </xf>
    <xf numFmtId="0" fontId="4" fillId="24" borderId="22" xfId="0" applyFont="1" applyFill="1" applyBorder="1" applyAlignment="1">
      <alignment horizontal="center" vertical="center"/>
    </xf>
    <xf numFmtId="0" fontId="43" fillId="0" borderId="39" xfId="29" applyNumberFormat="1" applyFont="1" applyFill="1" applyBorder="1" applyAlignment="1">
      <alignment horizontal="center" vertical="center"/>
    </xf>
    <xf numFmtId="0" fontId="43" fillId="0" borderId="22" xfId="29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4" fontId="39" fillId="0" borderId="88" xfId="29" applyNumberFormat="1" applyFont="1" applyFill="1" applyBorder="1" applyAlignment="1">
      <alignment horizontal="center" vertical="center"/>
    </xf>
    <xf numFmtId="4" fontId="39" fillId="0" borderId="54" xfId="29" applyNumberFormat="1" applyFont="1" applyFill="1" applyBorder="1" applyAlignment="1">
      <alignment horizontal="center" vertical="center"/>
    </xf>
    <xf numFmtId="0" fontId="43" fillId="0" borderId="23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14" fontId="4" fillId="0" borderId="23" xfId="0" applyNumberFormat="1" applyFont="1" applyFill="1" applyBorder="1" applyAlignment="1">
      <alignment horizontal="center" vertical="center" wrapText="1"/>
    </xf>
    <xf numFmtId="0" fontId="4" fillId="24" borderId="92" xfId="0" applyFont="1" applyFill="1" applyBorder="1" applyAlignment="1">
      <alignment horizontal="center" vertical="center"/>
    </xf>
    <xf numFmtId="10" fontId="4" fillId="0" borderId="89" xfId="29" applyNumberFormat="1" applyFont="1" applyFill="1" applyBorder="1" applyAlignment="1">
      <alignment horizontal="center" vertical="center"/>
    </xf>
    <xf numFmtId="10" fontId="4" fillId="0" borderId="72" xfId="29" applyNumberFormat="1" applyFont="1" applyFill="1" applyBorder="1" applyAlignment="1">
      <alignment horizontal="center" vertical="center"/>
    </xf>
    <xf numFmtId="0" fontId="4" fillId="0" borderId="89" xfId="0" applyFont="1" applyFill="1" applyBorder="1" applyAlignment="1">
      <alignment horizontal="center" vertical="center"/>
    </xf>
    <xf numFmtId="0" fontId="4" fillId="24" borderId="12" xfId="0" applyFont="1" applyFill="1" applyBorder="1" applyAlignment="1">
      <alignment horizontal="center" vertical="center" wrapText="1" shrinkToFit="1"/>
    </xf>
    <xf numFmtId="0" fontId="4" fillId="24" borderId="106" xfId="0" applyFont="1" applyFill="1" applyBorder="1" applyAlignment="1">
      <alignment horizontal="center" vertical="center" wrapText="1" shrinkToFit="1"/>
    </xf>
    <xf numFmtId="176" fontId="4" fillId="24" borderId="50" xfId="0" applyNumberFormat="1" applyFont="1" applyFill="1" applyBorder="1" applyAlignment="1">
      <alignment horizontal="center" vertical="center"/>
    </xf>
    <xf numFmtId="176" fontId="4" fillId="24" borderId="51" xfId="0" applyNumberFormat="1" applyFont="1" applyFill="1" applyBorder="1" applyAlignment="1">
      <alignment horizontal="center" vertical="center"/>
    </xf>
    <xf numFmtId="0" fontId="4" fillId="0" borderId="91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0" fontId="4" fillId="24" borderId="51" xfId="0" applyFont="1" applyFill="1" applyBorder="1" applyAlignment="1">
      <alignment horizontal="center" vertical="center" wrapText="1"/>
    </xf>
    <xf numFmtId="0" fontId="4" fillId="24" borderId="50" xfId="0" applyFont="1" applyFill="1" applyBorder="1" applyAlignment="1">
      <alignment horizontal="center" vertical="center" wrapText="1"/>
    </xf>
    <xf numFmtId="176" fontId="4" fillId="0" borderId="43" xfId="0" applyNumberFormat="1" applyFont="1" applyFill="1" applyBorder="1" applyAlignment="1">
      <alignment horizontal="center" vertical="center"/>
    </xf>
    <xf numFmtId="0" fontId="4" fillId="24" borderId="34" xfId="0" applyFont="1" applyFill="1" applyBorder="1" applyAlignment="1">
      <alignment horizontal="center" vertical="center" wrapText="1"/>
    </xf>
    <xf numFmtId="0" fontId="4" fillId="24" borderId="26" xfId="0" applyFont="1" applyFill="1" applyBorder="1" applyAlignment="1">
      <alignment horizontal="center" vertical="center" wrapText="1"/>
    </xf>
    <xf numFmtId="0" fontId="4" fillId="24" borderId="15" xfId="0" applyFont="1" applyFill="1" applyBorder="1" applyAlignment="1">
      <alignment horizontal="center" vertical="center"/>
    </xf>
    <xf numFmtId="0" fontId="4" fillId="24" borderId="34" xfId="0" applyFont="1" applyFill="1" applyBorder="1" applyAlignment="1">
      <alignment horizontal="center" vertical="center"/>
    </xf>
    <xf numFmtId="0" fontId="4" fillId="24" borderId="26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24" borderId="64" xfId="0" applyFont="1" applyFill="1" applyBorder="1" applyAlignment="1">
      <alignment horizontal="center" vertical="center" wrapText="1"/>
    </xf>
    <xf numFmtId="0" fontId="4" fillId="24" borderId="16" xfId="0" applyFont="1" applyFill="1" applyBorder="1" applyAlignment="1">
      <alignment horizontal="center" vertical="center" wrapText="1"/>
    </xf>
    <xf numFmtId="0" fontId="4" fillId="24" borderId="13" xfId="0" applyFont="1" applyFill="1" applyBorder="1" applyAlignment="1">
      <alignment horizontal="center" vertical="center"/>
    </xf>
    <xf numFmtId="0" fontId="4" fillId="24" borderId="52" xfId="0" applyFont="1" applyFill="1" applyBorder="1" applyAlignment="1">
      <alignment horizontal="center" vertical="center" wrapText="1"/>
    </xf>
    <xf numFmtId="0" fontId="4" fillId="24" borderId="15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90" fontId="8" fillId="0" borderId="0" xfId="0" applyNumberFormat="1" applyFont="1" applyAlignment="1">
      <alignment horizontal="left" vertical="center"/>
    </xf>
    <xf numFmtId="42" fontId="9" fillId="0" borderId="0" xfId="0" applyNumberFormat="1" applyFont="1" applyAlignment="1">
      <alignment horizontal="left" vertical="top" wrapText="1"/>
    </xf>
    <xf numFmtId="179" fontId="4" fillId="0" borderId="38" xfId="0" applyNumberFormat="1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4" fillId="0" borderId="144" xfId="0" applyFont="1" applyFill="1" applyBorder="1" applyAlignment="1">
      <alignment horizontal="center" vertical="center"/>
    </xf>
    <xf numFmtId="0" fontId="4" fillId="24" borderId="13" xfId="0" applyFont="1" applyFill="1" applyBorder="1" applyAlignment="1">
      <alignment horizontal="center" vertical="center" wrapText="1"/>
    </xf>
    <xf numFmtId="179" fontId="4" fillId="0" borderId="10" xfId="0" applyNumberFormat="1" applyFont="1" applyFill="1" applyBorder="1" applyAlignment="1">
      <alignment horizontal="center" vertical="center"/>
    </xf>
    <xf numFmtId="0" fontId="4" fillId="0" borderId="142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143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70" xfId="0" applyFont="1" applyFill="1" applyBorder="1" applyAlignment="1">
      <alignment horizontal="center" vertical="center" wrapText="1"/>
    </xf>
    <xf numFmtId="0" fontId="4" fillId="0" borderId="106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94" xfId="0" applyFont="1" applyFill="1" applyBorder="1" applyAlignment="1">
      <alignment horizontal="center" vertical="center"/>
    </xf>
    <xf numFmtId="0" fontId="4" fillId="0" borderId="103" xfId="0" applyFont="1" applyFill="1" applyBorder="1" applyAlignment="1">
      <alignment horizontal="center" vertical="center"/>
    </xf>
    <xf numFmtId="49" fontId="4" fillId="0" borderId="3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65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24" borderId="179" xfId="0" applyFont="1" applyFill="1" applyBorder="1" applyAlignment="1">
      <alignment horizontal="center" vertical="center" wrapText="1"/>
    </xf>
    <xf numFmtId="0" fontId="4" fillId="24" borderId="184" xfId="0" applyFont="1" applyFill="1" applyBorder="1" applyAlignment="1">
      <alignment horizontal="center" vertical="center" wrapText="1"/>
    </xf>
    <xf numFmtId="0" fontId="4" fillId="0" borderId="39" xfId="0" applyNumberFormat="1" applyFont="1" applyFill="1" applyBorder="1" applyAlignment="1">
      <alignment horizontal="center" vertical="center" wrapText="1"/>
    </xf>
    <xf numFmtId="0" fontId="4" fillId="0" borderId="183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백분율" xfId="29" builtinId="5"/>
    <cellStyle name="보통" xfId="30" builtinId="28" customBuiltin="1"/>
    <cellStyle name="설명 텍스트" xfId="31" builtinId="53" customBuiltin="1"/>
    <cellStyle name="셀 확인" xfId="32" builtinId="23" customBuiltin="1"/>
    <cellStyle name="쉼표 [0]" xfId="33" builtinId="6"/>
    <cellStyle name="연결된 셀" xfId="34" builtinId="24" customBuiltin="1"/>
    <cellStyle name="요약" xfId="35" builtinId="25" customBuiltin="1"/>
    <cellStyle name="입력" xfId="36" builtinId="20" customBuiltin="1"/>
    <cellStyle name="제목" xfId="37" builtinId="15" customBuiltin="1"/>
    <cellStyle name="제목 1" xfId="38" builtinId="16" customBuiltin="1"/>
    <cellStyle name="제목 2" xfId="39" builtinId="17" customBuiltin="1"/>
    <cellStyle name="제목 3" xfId="40" builtinId="18" customBuiltin="1"/>
    <cellStyle name="제목 4" xfId="41" builtinId="19" customBuiltin="1"/>
    <cellStyle name="좋음" xfId="42" builtinId="26" customBuiltin="1"/>
    <cellStyle name="출력" xfId="43" builtinId="21" customBuiltin="1"/>
    <cellStyle name="표준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37478</xdr:colOff>
      <xdr:row>6</xdr:row>
      <xdr:rowOff>161924</xdr:rowOff>
    </xdr:from>
    <xdr:to>
      <xdr:col>17</xdr:col>
      <xdr:colOff>486610</xdr:colOff>
      <xdr:row>14</xdr:row>
      <xdr:rowOff>229373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7053" y="2247899"/>
          <a:ext cx="4430582" cy="41060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549087</xdr:colOff>
      <xdr:row>6</xdr:row>
      <xdr:rowOff>190499</xdr:rowOff>
    </xdr:from>
    <xdr:to>
      <xdr:col>24</xdr:col>
      <xdr:colOff>365311</xdr:colOff>
      <xdr:row>11</xdr:row>
      <xdr:rowOff>384276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5381" y="2554940"/>
          <a:ext cx="7537077" cy="22780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571499</xdr:colOff>
      <xdr:row>8</xdr:row>
      <xdr:rowOff>156883</xdr:rowOff>
    </xdr:from>
    <xdr:to>
      <xdr:col>23</xdr:col>
      <xdr:colOff>459982</xdr:colOff>
      <xdr:row>13</xdr:row>
      <xdr:rowOff>437030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8999" y="2976283"/>
          <a:ext cx="8880083" cy="26899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571499</xdr:colOff>
      <xdr:row>8</xdr:row>
      <xdr:rowOff>156883</xdr:rowOff>
    </xdr:from>
    <xdr:to>
      <xdr:col>23</xdr:col>
      <xdr:colOff>459982</xdr:colOff>
      <xdr:row>13</xdr:row>
      <xdr:rowOff>437030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7793" y="2969559"/>
          <a:ext cx="8898013" cy="26894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549087</xdr:colOff>
      <xdr:row>6</xdr:row>
      <xdr:rowOff>190499</xdr:rowOff>
    </xdr:from>
    <xdr:to>
      <xdr:col>24</xdr:col>
      <xdr:colOff>365311</xdr:colOff>
      <xdr:row>11</xdr:row>
      <xdr:rowOff>384276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6587" y="2562224"/>
          <a:ext cx="7512424" cy="22797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571499</xdr:colOff>
      <xdr:row>8</xdr:row>
      <xdr:rowOff>156883</xdr:rowOff>
    </xdr:from>
    <xdr:to>
      <xdr:col>23</xdr:col>
      <xdr:colOff>459982</xdr:colOff>
      <xdr:row>13</xdr:row>
      <xdr:rowOff>437030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8999" y="2976283"/>
          <a:ext cx="8880083" cy="26899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571499</xdr:colOff>
      <xdr:row>8</xdr:row>
      <xdr:rowOff>156883</xdr:rowOff>
    </xdr:from>
    <xdr:to>
      <xdr:col>23</xdr:col>
      <xdr:colOff>459982</xdr:colOff>
      <xdr:row>13</xdr:row>
      <xdr:rowOff>437030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8999" y="2976283"/>
          <a:ext cx="8880083" cy="26899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549087</xdr:colOff>
      <xdr:row>6</xdr:row>
      <xdr:rowOff>190499</xdr:rowOff>
    </xdr:from>
    <xdr:to>
      <xdr:col>24</xdr:col>
      <xdr:colOff>365311</xdr:colOff>
      <xdr:row>11</xdr:row>
      <xdr:rowOff>384276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6587" y="2562224"/>
          <a:ext cx="7512424" cy="22797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161925</xdr:colOff>
      <xdr:row>6</xdr:row>
      <xdr:rowOff>280597</xdr:rowOff>
    </xdr:from>
    <xdr:to>
      <xdr:col>22</xdr:col>
      <xdr:colOff>715563</xdr:colOff>
      <xdr:row>12</xdr:row>
      <xdr:rowOff>123825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5450" y="2947597"/>
          <a:ext cx="6792513" cy="2053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BreakPreview" zoomScaleNormal="100" zoomScaleSheetLayoutView="100" workbookViewId="0">
      <selection activeCell="K10" sqref="K10"/>
    </sheetView>
  </sheetViews>
  <sheetFormatPr defaultRowHeight="13.5" x14ac:dyDescent="0.15"/>
  <cols>
    <col min="8" max="8" width="11.33203125" customWidth="1"/>
  </cols>
  <sheetData>
    <row r="1" spans="1:8" s="333" customFormat="1" ht="28.5" customHeight="1" x14ac:dyDescent="0.25">
      <c r="A1" s="562" t="s">
        <v>254</v>
      </c>
      <c r="B1" s="562"/>
      <c r="C1" s="562"/>
      <c r="D1" s="562"/>
      <c r="E1" s="562"/>
      <c r="F1" s="562"/>
      <c r="G1" s="562"/>
      <c r="H1" s="562"/>
    </row>
    <row r="3" spans="1:8" ht="38.25" customHeight="1" x14ac:dyDescent="0.15">
      <c r="A3" s="563" t="s">
        <v>317</v>
      </c>
      <c r="B3" s="563"/>
      <c r="C3" s="563"/>
      <c r="D3" s="563"/>
      <c r="E3" s="563"/>
      <c r="F3" s="563"/>
      <c r="G3" s="563"/>
      <c r="H3" s="563"/>
    </row>
    <row r="4" spans="1:8" ht="24" customHeight="1" x14ac:dyDescent="0.15">
      <c r="A4" s="334" t="s">
        <v>255</v>
      </c>
    </row>
    <row r="5" spans="1:8" ht="51" customHeight="1" x14ac:dyDescent="0.15">
      <c r="A5" s="564" t="s">
        <v>267</v>
      </c>
      <c r="B5" s="564"/>
      <c r="C5" s="564"/>
      <c r="D5" s="564"/>
      <c r="E5" s="564"/>
      <c r="F5" s="564"/>
      <c r="G5" s="564"/>
      <c r="H5" s="564"/>
    </row>
    <row r="6" spans="1:8" ht="24" customHeight="1" x14ac:dyDescent="0.15">
      <c r="A6" s="334" t="s">
        <v>256</v>
      </c>
    </row>
    <row r="7" spans="1:8" ht="24" customHeight="1" x14ac:dyDescent="0.15">
      <c r="A7" s="334" t="s">
        <v>257</v>
      </c>
    </row>
    <row r="8" spans="1:8" ht="24" customHeight="1" x14ac:dyDescent="0.15">
      <c r="A8" s="334" t="s">
        <v>258</v>
      </c>
    </row>
    <row r="9" spans="1:8" ht="24" customHeight="1" x14ac:dyDescent="0.15">
      <c r="A9" s="334" t="s">
        <v>259</v>
      </c>
    </row>
    <row r="10" spans="1:8" ht="24" customHeight="1" x14ac:dyDescent="0.15">
      <c r="A10" s="334" t="s">
        <v>260</v>
      </c>
    </row>
    <row r="11" spans="1:8" ht="24" customHeight="1" x14ac:dyDescent="0.15">
      <c r="A11" s="334" t="s">
        <v>261</v>
      </c>
    </row>
    <row r="12" spans="1:8" ht="24" customHeight="1" x14ac:dyDescent="0.15">
      <c r="A12" s="334" t="s">
        <v>262</v>
      </c>
    </row>
    <row r="13" spans="1:8" ht="24" customHeight="1" x14ac:dyDescent="0.15">
      <c r="A13" s="334" t="s">
        <v>310</v>
      </c>
    </row>
    <row r="14" spans="1:8" ht="24" customHeight="1" x14ac:dyDescent="0.15">
      <c r="A14" s="334" t="s">
        <v>263</v>
      </c>
      <c r="C14" s="335"/>
      <c r="D14" s="335"/>
      <c r="E14" s="335"/>
    </row>
    <row r="15" spans="1:8" ht="24" customHeight="1" x14ac:dyDescent="0.15">
      <c r="A15" s="334" t="s">
        <v>264</v>
      </c>
    </row>
    <row r="16" spans="1:8" ht="24" customHeight="1" x14ac:dyDescent="0.15">
      <c r="A16" s="334" t="s">
        <v>265</v>
      </c>
    </row>
    <row r="17" spans="1:6" ht="24" customHeight="1" x14ac:dyDescent="0.15">
      <c r="A17" s="334" t="s">
        <v>266</v>
      </c>
    </row>
    <row r="18" spans="1:6" ht="24" customHeight="1" x14ac:dyDescent="0.15">
      <c r="A18" s="334"/>
    </row>
    <row r="19" spans="1:6" ht="24" customHeight="1" x14ac:dyDescent="0.15">
      <c r="A19" s="334"/>
    </row>
    <row r="20" spans="1:6" ht="24" customHeight="1" x14ac:dyDescent="0.15">
      <c r="A20" s="337"/>
      <c r="B20" s="337"/>
      <c r="C20" s="337"/>
      <c r="D20" s="337"/>
      <c r="E20" s="337"/>
      <c r="F20" s="337"/>
    </row>
    <row r="21" spans="1:6" ht="24" customHeight="1" x14ac:dyDescent="0.15">
      <c r="A21" s="337" t="s">
        <v>444</v>
      </c>
      <c r="B21" s="339"/>
      <c r="C21" s="339"/>
      <c r="D21" s="339"/>
      <c r="E21" s="339"/>
      <c r="F21" s="339"/>
    </row>
    <row r="22" spans="1:6" s="55" customFormat="1" ht="17.25" customHeight="1" x14ac:dyDescent="0.15">
      <c r="A22" s="336"/>
      <c r="B22" s="336"/>
      <c r="C22" s="336"/>
    </row>
    <row r="23" spans="1:6" s="55" customFormat="1" ht="17.25" customHeight="1" x14ac:dyDescent="0.15">
      <c r="A23" s="336"/>
      <c r="B23" s="336"/>
      <c r="C23" s="336"/>
    </row>
    <row r="24" spans="1:6" ht="17.25" customHeight="1" x14ac:dyDescent="0.15"/>
    <row r="25" spans="1:6" s="338" customFormat="1" ht="17.25" customHeight="1" x14ac:dyDescent="0.15"/>
  </sheetData>
  <mergeCells count="3">
    <mergeCell ref="A1:H1"/>
    <mergeCell ref="A3:H3"/>
    <mergeCell ref="A5:H5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29"/>
  <sheetViews>
    <sheetView view="pageBreakPreview" zoomScale="85" zoomScaleNormal="100" zoomScaleSheetLayoutView="85" workbookViewId="0">
      <selection sqref="A1:N1"/>
    </sheetView>
  </sheetViews>
  <sheetFormatPr defaultRowHeight="12" x14ac:dyDescent="0.15"/>
  <cols>
    <col min="1" max="2" width="9.5546875" style="1" customWidth="1"/>
    <col min="3" max="3" width="6" style="1" customWidth="1"/>
    <col min="4" max="4" width="11.5546875" style="1" customWidth="1"/>
    <col min="5" max="5" width="5.6640625" style="1" customWidth="1"/>
    <col min="6" max="6" width="7.44140625" style="1" customWidth="1"/>
    <col min="7" max="7" width="9.88671875" style="1" customWidth="1"/>
    <col min="8" max="8" width="1.77734375" style="1" customWidth="1"/>
    <col min="9" max="9" width="10.6640625" style="1" customWidth="1"/>
    <col min="10" max="10" width="9.44140625" style="1" customWidth="1"/>
    <col min="11" max="12" width="9.5546875" style="1" customWidth="1"/>
    <col min="13" max="14" width="10.77734375" style="1" customWidth="1"/>
    <col min="15" max="15" width="7" style="1" customWidth="1"/>
    <col min="16" max="16" width="14.44140625" style="1" customWidth="1"/>
    <col min="17" max="17" width="16.6640625" style="1" customWidth="1"/>
    <col min="18" max="18" width="13.33203125" style="1" customWidth="1"/>
    <col min="19" max="19" width="17" style="1" customWidth="1"/>
    <col min="20" max="20" width="9.77734375" style="1" customWidth="1"/>
    <col min="21" max="16384" width="8.88671875" style="1"/>
  </cols>
  <sheetData>
    <row r="1" spans="1:28" s="2" customFormat="1" ht="42" customHeight="1" thickBot="1" x14ac:dyDescent="0.2">
      <c r="A1" s="672" t="s">
        <v>408</v>
      </c>
      <c r="B1" s="672"/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AB1" s="7"/>
    </row>
    <row r="2" spans="1:28" s="2" customFormat="1" ht="30" customHeight="1" x14ac:dyDescent="0.15">
      <c r="A2" s="404"/>
      <c r="B2" s="404"/>
      <c r="C2" s="404"/>
      <c r="D2" s="404"/>
      <c r="E2" s="404"/>
      <c r="F2" s="404"/>
      <c r="G2" s="404"/>
      <c r="H2" s="404"/>
      <c r="I2" s="404"/>
      <c r="J2" s="404"/>
      <c r="K2" s="407"/>
      <c r="L2" s="407"/>
      <c r="M2" s="23"/>
      <c r="N2" s="407"/>
      <c r="P2" s="679" t="s">
        <v>382</v>
      </c>
      <c r="Q2" s="680"/>
      <c r="R2" s="680"/>
      <c r="S2" s="680"/>
      <c r="T2" s="681"/>
    </row>
    <row r="3" spans="1:28" s="3" customFormat="1" ht="24" customHeight="1" x14ac:dyDescent="0.15">
      <c r="A3" s="172" t="s">
        <v>144</v>
      </c>
      <c r="B3" s="172"/>
      <c r="C3" s="34" t="str">
        <f>양식4!A8</f>
        <v>책임감리원</v>
      </c>
      <c r="D3" s="34"/>
      <c r="E3" s="406"/>
      <c r="F3" s="686"/>
      <c r="G3" s="686"/>
      <c r="H3" s="406"/>
      <c r="I3" s="406"/>
      <c r="J3" s="685"/>
      <c r="K3" s="685"/>
      <c r="L3" s="405"/>
      <c r="M3" s="155"/>
      <c r="N3" s="27"/>
      <c r="P3" s="673" t="s">
        <v>409</v>
      </c>
      <c r="Q3" s="674"/>
      <c r="R3" s="674"/>
      <c r="S3" s="674"/>
      <c r="T3" s="675"/>
    </row>
    <row r="4" spans="1:28" s="3" customFormat="1" ht="24" customHeight="1" x14ac:dyDescent="0.15">
      <c r="A4" s="172" t="s">
        <v>145</v>
      </c>
      <c r="B4" s="406"/>
      <c r="C4" s="662" t="str">
        <f>양식4!B8</f>
        <v>홍길동</v>
      </c>
      <c r="D4" s="662"/>
      <c r="E4" s="406"/>
      <c r="F4" s="664"/>
      <c r="G4" s="664"/>
      <c r="H4" s="406"/>
      <c r="I4" s="406"/>
      <c r="J4" s="406"/>
      <c r="K4" s="406"/>
      <c r="L4" s="406"/>
      <c r="M4" s="406"/>
      <c r="N4" s="406"/>
      <c r="P4" s="673"/>
      <c r="Q4" s="674"/>
      <c r="R4" s="674"/>
      <c r="S4" s="674"/>
      <c r="T4" s="675"/>
    </row>
    <row r="5" spans="1:28" s="3" customFormat="1" ht="24" customHeight="1" x14ac:dyDescent="0.15">
      <c r="A5" s="172" t="s">
        <v>411</v>
      </c>
      <c r="B5" s="406"/>
      <c r="C5" s="29"/>
      <c r="D5" s="254">
        <f>INT(I5/365)</f>
        <v>1</v>
      </c>
      <c r="E5" s="173" t="s">
        <v>146</v>
      </c>
      <c r="F5" s="254">
        <f>INT((I5-D5*365)/30)</f>
        <v>6</v>
      </c>
      <c r="G5" s="174" t="s">
        <v>147</v>
      </c>
      <c r="H5" s="172" t="s">
        <v>148</v>
      </c>
      <c r="I5" s="180">
        <f>N27</f>
        <v>551</v>
      </c>
      <c r="J5" s="172" t="s">
        <v>149</v>
      </c>
      <c r="K5" s="406"/>
      <c r="L5" s="406"/>
      <c r="M5" s="406"/>
      <c r="N5" s="406"/>
      <c r="P5" s="687" t="s">
        <v>412</v>
      </c>
      <c r="Q5" s="688"/>
      <c r="R5" s="688"/>
      <c r="S5" s="688"/>
      <c r="T5" s="689"/>
    </row>
    <row r="6" spans="1:28" s="3" customFormat="1" ht="24" customHeight="1" x14ac:dyDescent="0.15">
      <c r="A6" s="663"/>
      <c r="B6" s="663"/>
      <c r="C6" s="648">
        <v>5</v>
      </c>
      <c r="D6" s="648"/>
      <c r="E6" s="179" t="s">
        <v>154</v>
      </c>
      <c r="F6" s="128"/>
      <c r="G6" s="129"/>
      <c r="J6" s="406"/>
      <c r="K6" s="406"/>
      <c r="L6" s="406"/>
      <c r="M6" s="406"/>
      <c r="N6" s="406"/>
      <c r="P6" s="690"/>
      <c r="Q6" s="691"/>
      <c r="R6" s="691"/>
      <c r="S6" s="691"/>
      <c r="T6" s="692"/>
    </row>
    <row r="7" spans="1:28" s="3" customFormat="1" ht="24" customHeight="1" thickBot="1" x14ac:dyDescent="0.2">
      <c r="A7" s="24"/>
      <c r="B7" s="24"/>
      <c r="C7" s="30"/>
      <c r="D7" s="406"/>
      <c r="E7" s="406"/>
      <c r="F7" s="13"/>
      <c r="G7" s="13"/>
      <c r="H7" s="13"/>
      <c r="I7" s="13"/>
      <c r="J7" s="13"/>
      <c r="K7" s="13"/>
      <c r="L7" s="13"/>
      <c r="M7" s="13"/>
      <c r="N7" s="13"/>
      <c r="P7" s="456" t="s">
        <v>383</v>
      </c>
      <c r="Q7" s="482"/>
      <c r="R7" s="482"/>
      <c r="S7" s="482"/>
      <c r="T7" s="483"/>
    </row>
    <row r="8" spans="1:28" ht="30" customHeight="1" x14ac:dyDescent="0.15">
      <c r="A8" s="654" t="s">
        <v>1</v>
      </c>
      <c r="B8" s="652"/>
      <c r="C8" s="652"/>
      <c r="D8" s="653"/>
      <c r="E8" s="651" t="s">
        <v>11</v>
      </c>
      <c r="F8" s="653"/>
      <c r="G8" s="651" t="s">
        <v>150</v>
      </c>
      <c r="H8" s="652"/>
      <c r="I8" s="652"/>
      <c r="J8" s="653"/>
      <c r="K8" s="649" t="s">
        <v>2</v>
      </c>
      <c r="L8" s="649" t="s">
        <v>151</v>
      </c>
      <c r="M8" s="651" t="s">
        <v>153</v>
      </c>
      <c r="N8" s="646" t="s">
        <v>152</v>
      </c>
    </row>
    <row r="9" spans="1:28" ht="30.75" customHeight="1" thickBot="1" x14ac:dyDescent="0.2">
      <c r="A9" s="655"/>
      <c r="B9" s="656"/>
      <c r="C9" s="656"/>
      <c r="D9" s="657"/>
      <c r="E9" s="658"/>
      <c r="F9" s="657"/>
      <c r="G9" s="175" t="s">
        <v>3</v>
      </c>
      <c r="H9" s="176" t="s">
        <v>6</v>
      </c>
      <c r="I9" s="177" t="s">
        <v>4</v>
      </c>
      <c r="J9" s="178" t="s">
        <v>5</v>
      </c>
      <c r="K9" s="650"/>
      <c r="L9" s="650"/>
      <c r="M9" s="658"/>
      <c r="N9" s="647"/>
    </row>
    <row r="10" spans="1:28" ht="39.75" customHeight="1" thickTop="1" x14ac:dyDescent="0.15">
      <c r="A10" s="665" t="s">
        <v>407</v>
      </c>
      <c r="B10" s="666"/>
      <c r="C10" s="666"/>
      <c r="D10" s="667"/>
      <c r="E10" s="668" t="s">
        <v>406</v>
      </c>
      <c r="F10" s="669"/>
      <c r="G10" s="18">
        <v>35787</v>
      </c>
      <c r="H10" s="28" t="s">
        <v>6</v>
      </c>
      <c r="I10" s="19">
        <v>36306</v>
      </c>
      <c r="J10" s="478">
        <f>I10-G10+1</f>
        <v>520</v>
      </c>
      <c r="K10" s="270" t="s">
        <v>253</v>
      </c>
      <c r="L10" s="146" t="s">
        <v>234</v>
      </c>
      <c r="M10" s="251">
        <v>1</v>
      </c>
      <c r="N10" s="479">
        <f>INT(J10*M10)</f>
        <v>520</v>
      </c>
    </row>
    <row r="11" spans="1:28" ht="39.75" customHeight="1" x14ac:dyDescent="0.15">
      <c r="A11" s="641" t="s">
        <v>407</v>
      </c>
      <c r="B11" s="642"/>
      <c r="C11" s="642"/>
      <c r="D11" s="643"/>
      <c r="E11" s="670" t="s">
        <v>406</v>
      </c>
      <c r="F11" s="671"/>
      <c r="G11" s="15">
        <v>35916</v>
      </c>
      <c r="H11" s="17" t="s">
        <v>6</v>
      </c>
      <c r="I11" s="16">
        <v>36160</v>
      </c>
      <c r="J11" s="478">
        <f>ROUND((IF(I11&lt;I10,0,IF(G11&gt;=I10,(I11-G11+1),(I11-I10+1)))),0)</f>
        <v>0</v>
      </c>
      <c r="K11" s="252" t="s">
        <v>253</v>
      </c>
      <c r="L11" s="147" t="s">
        <v>234</v>
      </c>
      <c r="M11" s="253">
        <v>1</v>
      </c>
      <c r="N11" s="479">
        <f>INT(J11*M11)</f>
        <v>0</v>
      </c>
    </row>
    <row r="12" spans="1:28" ht="39.75" customHeight="1" x14ac:dyDescent="0.15">
      <c r="A12" s="641" t="s">
        <v>407</v>
      </c>
      <c r="B12" s="642"/>
      <c r="C12" s="642"/>
      <c r="D12" s="643"/>
      <c r="E12" s="644" t="s">
        <v>406</v>
      </c>
      <c r="F12" s="645"/>
      <c r="G12" s="15">
        <v>36860</v>
      </c>
      <c r="H12" s="17" t="s">
        <v>6</v>
      </c>
      <c r="I12" s="16">
        <v>36890</v>
      </c>
      <c r="J12" s="478">
        <f t="shared" ref="J12:J26" si="0">ROUND((IF(I12&lt;I11,0,IF(G12&gt;=I11,(I12-G12+1),(I12-I11+1)))),0)</f>
        <v>31</v>
      </c>
      <c r="K12" s="252" t="s">
        <v>253</v>
      </c>
      <c r="L12" s="147" t="s">
        <v>234</v>
      </c>
      <c r="M12" s="253">
        <v>1</v>
      </c>
      <c r="N12" s="479">
        <f>INT(J12*M12)</f>
        <v>31</v>
      </c>
    </row>
    <row r="13" spans="1:28" ht="39.75" customHeight="1" x14ac:dyDescent="0.15">
      <c r="A13" s="641" t="s">
        <v>407</v>
      </c>
      <c r="B13" s="642"/>
      <c r="C13" s="642"/>
      <c r="D13" s="643"/>
      <c r="E13" s="644" t="s">
        <v>406</v>
      </c>
      <c r="F13" s="645"/>
      <c r="G13" s="15"/>
      <c r="H13" s="17"/>
      <c r="I13" s="16"/>
      <c r="J13" s="478">
        <f t="shared" si="0"/>
        <v>0</v>
      </c>
      <c r="K13" s="252" t="s">
        <v>331</v>
      </c>
      <c r="L13" s="147" t="s">
        <v>332</v>
      </c>
      <c r="M13" s="253">
        <v>1</v>
      </c>
      <c r="N13" s="479">
        <f>INT(J13*M13)</f>
        <v>0</v>
      </c>
    </row>
    <row r="14" spans="1:28" ht="39.75" customHeight="1" x14ac:dyDescent="0.15">
      <c r="A14" s="641"/>
      <c r="B14" s="642"/>
      <c r="C14" s="642"/>
      <c r="D14" s="643"/>
      <c r="E14" s="644"/>
      <c r="F14" s="645"/>
      <c r="G14" s="15"/>
      <c r="H14" s="17"/>
      <c r="I14" s="16"/>
      <c r="J14" s="478">
        <f t="shared" si="0"/>
        <v>1</v>
      </c>
      <c r="K14" s="252"/>
      <c r="L14" s="147"/>
      <c r="M14" s="253"/>
      <c r="N14" s="480"/>
    </row>
    <row r="15" spans="1:28" s="151" customFormat="1" ht="39.75" customHeight="1" x14ac:dyDescent="0.15">
      <c r="A15" s="641"/>
      <c r="B15" s="642"/>
      <c r="C15" s="642"/>
      <c r="D15" s="643"/>
      <c r="E15" s="644"/>
      <c r="F15" s="645"/>
      <c r="G15" s="15"/>
      <c r="H15" s="17"/>
      <c r="I15" s="16"/>
      <c r="J15" s="478">
        <f t="shared" si="0"/>
        <v>1</v>
      </c>
      <c r="K15" s="252"/>
      <c r="L15" s="147"/>
      <c r="M15" s="253"/>
      <c r="N15" s="480"/>
    </row>
    <row r="16" spans="1:28" ht="39.75" customHeight="1" x14ac:dyDescent="0.15">
      <c r="A16" s="641"/>
      <c r="B16" s="642"/>
      <c r="C16" s="642"/>
      <c r="D16" s="643"/>
      <c r="E16" s="644"/>
      <c r="F16" s="645"/>
      <c r="G16" s="15"/>
      <c r="H16" s="17"/>
      <c r="I16" s="16"/>
      <c r="J16" s="478">
        <f t="shared" si="0"/>
        <v>1</v>
      </c>
      <c r="K16" s="252"/>
      <c r="L16" s="147"/>
      <c r="M16" s="253"/>
      <c r="N16" s="480"/>
    </row>
    <row r="17" spans="1:14" ht="39.75" customHeight="1" x14ac:dyDescent="0.15">
      <c r="A17" s="641"/>
      <c r="B17" s="642"/>
      <c r="C17" s="642"/>
      <c r="D17" s="643"/>
      <c r="E17" s="644"/>
      <c r="F17" s="645"/>
      <c r="G17" s="15"/>
      <c r="H17" s="17"/>
      <c r="I17" s="16"/>
      <c r="J17" s="478">
        <f t="shared" si="0"/>
        <v>1</v>
      </c>
      <c r="K17" s="252"/>
      <c r="L17" s="147"/>
      <c r="M17" s="253"/>
      <c r="N17" s="480"/>
    </row>
    <row r="18" spans="1:14" ht="39.75" customHeight="1" x14ac:dyDescent="0.15">
      <c r="A18" s="641"/>
      <c r="B18" s="642"/>
      <c r="C18" s="642"/>
      <c r="D18" s="643"/>
      <c r="E18" s="644"/>
      <c r="F18" s="645"/>
      <c r="G18" s="15"/>
      <c r="H18" s="17"/>
      <c r="I18" s="16"/>
      <c r="J18" s="478">
        <f t="shared" si="0"/>
        <v>1</v>
      </c>
      <c r="K18" s="252"/>
      <c r="L18" s="147"/>
      <c r="M18" s="253"/>
      <c r="N18" s="480"/>
    </row>
    <row r="19" spans="1:14" ht="39.75" customHeight="1" x14ac:dyDescent="0.15">
      <c r="A19" s="641"/>
      <c r="B19" s="642"/>
      <c r="C19" s="642"/>
      <c r="D19" s="643"/>
      <c r="E19" s="644"/>
      <c r="F19" s="645"/>
      <c r="G19" s="15"/>
      <c r="H19" s="17"/>
      <c r="I19" s="16"/>
      <c r="J19" s="478">
        <f t="shared" si="0"/>
        <v>1</v>
      </c>
      <c r="K19" s="252"/>
      <c r="L19" s="147"/>
      <c r="M19" s="253"/>
      <c r="N19" s="480"/>
    </row>
    <row r="20" spans="1:14" ht="39.75" customHeight="1" x14ac:dyDescent="0.15">
      <c r="A20" s="641"/>
      <c r="B20" s="642"/>
      <c r="C20" s="642"/>
      <c r="D20" s="643"/>
      <c r="E20" s="644"/>
      <c r="F20" s="645"/>
      <c r="G20" s="15"/>
      <c r="H20" s="17"/>
      <c r="I20" s="16"/>
      <c r="J20" s="478">
        <f t="shared" si="0"/>
        <v>1</v>
      </c>
      <c r="K20" s="252"/>
      <c r="L20" s="147"/>
      <c r="M20" s="253"/>
      <c r="N20" s="480"/>
    </row>
    <row r="21" spans="1:14" ht="39.75" customHeight="1" x14ac:dyDescent="0.15">
      <c r="A21" s="641"/>
      <c r="B21" s="642"/>
      <c r="C21" s="642"/>
      <c r="D21" s="643"/>
      <c r="E21" s="644"/>
      <c r="F21" s="645"/>
      <c r="G21" s="15"/>
      <c r="H21" s="17"/>
      <c r="I21" s="16"/>
      <c r="J21" s="478">
        <f t="shared" si="0"/>
        <v>1</v>
      </c>
      <c r="K21" s="252"/>
      <c r="L21" s="147"/>
      <c r="M21" s="253"/>
      <c r="N21" s="480"/>
    </row>
    <row r="22" spans="1:14" ht="39.75" customHeight="1" x14ac:dyDescent="0.15">
      <c r="A22" s="641"/>
      <c r="B22" s="642"/>
      <c r="C22" s="642"/>
      <c r="D22" s="643"/>
      <c r="E22" s="644"/>
      <c r="F22" s="645"/>
      <c r="G22" s="15"/>
      <c r="H22" s="17"/>
      <c r="I22" s="16"/>
      <c r="J22" s="478">
        <f t="shared" si="0"/>
        <v>1</v>
      </c>
      <c r="K22" s="252"/>
      <c r="L22" s="147"/>
      <c r="M22" s="253"/>
      <c r="N22" s="480"/>
    </row>
    <row r="23" spans="1:14" ht="39.75" customHeight="1" x14ac:dyDescent="0.15">
      <c r="A23" s="641"/>
      <c r="B23" s="642"/>
      <c r="C23" s="642"/>
      <c r="D23" s="643"/>
      <c r="E23" s="644"/>
      <c r="F23" s="645"/>
      <c r="G23" s="15"/>
      <c r="H23" s="17"/>
      <c r="I23" s="16"/>
      <c r="J23" s="478">
        <f t="shared" si="0"/>
        <v>1</v>
      </c>
      <c r="K23" s="252"/>
      <c r="L23" s="147"/>
      <c r="M23" s="253"/>
      <c r="N23" s="480"/>
    </row>
    <row r="24" spans="1:14" ht="39.75" customHeight="1" x14ac:dyDescent="0.15">
      <c r="A24" s="641"/>
      <c r="B24" s="642"/>
      <c r="C24" s="642"/>
      <c r="D24" s="643"/>
      <c r="E24" s="644"/>
      <c r="F24" s="645"/>
      <c r="G24" s="15"/>
      <c r="H24" s="17"/>
      <c r="I24" s="16"/>
      <c r="J24" s="478">
        <f t="shared" si="0"/>
        <v>1</v>
      </c>
      <c r="K24" s="252"/>
      <c r="L24" s="147"/>
      <c r="M24" s="253"/>
      <c r="N24" s="480"/>
    </row>
    <row r="25" spans="1:14" ht="39.75" customHeight="1" x14ac:dyDescent="0.15">
      <c r="A25" s="641"/>
      <c r="B25" s="642"/>
      <c r="C25" s="642"/>
      <c r="D25" s="643"/>
      <c r="E25" s="644"/>
      <c r="F25" s="645"/>
      <c r="G25" s="15"/>
      <c r="H25" s="17"/>
      <c r="I25" s="16"/>
      <c r="J25" s="478">
        <f t="shared" si="0"/>
        <v>1</v>
      </c>
      <c r="K25" s="252"/>
      <c r="L25" s="147"/>
      <c r="M25" s="253"/>
      <c r="N25" s="480"/>
    </row>
    <row r="26" spans="1:14" ht="39.75" customHeight="1" thickBot="1" x14ac:dyDescent="0.2">
      <c r="A26" s="641"/>
      <c r="B26" s="642"/>
      <c r="C26" s="642"/>
      <c r="D26" s="643"/>
      <c r="E26" s="644"/>
      <c r="F26" s="645"/>
      <c r="G26" s="15"/>
      <c r="H26" s="17"/>
      <c r="I26" s="16"/>
      <c r="J26" s="478">
        <f t="shared" si="0"/>
        <v>1</v>
      </c>
      <c r="K26" s="252"/>
      <c r="L26" s="147"/>
      <c r="M26" s="253"/>
      <c r="N26" s="480"/>
    </row>
    <row r="27" spans="1:14" ht="39.75" customHeight="1" thickTop="1" thickBot="1" x14ac:dyDescent="0.2">
      <c r="A27" s="659" t="s">
        <v>0</v>
      </c>
      <c r="B27" s="660"/>
      <c r="C27" s="660"/>
      <c r="D27" s="660"/>
      <c r="E27" s="660"/>
      <c r="F27" s="661"/>
      <c r="G27" s="20"/>
      <c r="H27" s="21"/>
      <c r="I27" s="22"/>
      <c r="J27" s="38">
        <f>SUM(J10:J26)</f>
        <v>564</v>
      </c>
      <c r="K27" s="154"/>
      <c r="L27" s="148"/>
      <c r="M27" s="149"/>
      <c r="N27" s="481">
        <f>SUM(N10:N26)</f>
        <v>551</v>
      </c>
    </row>
    <row r="28" spans="1:14" ht="39.75" customHeight="1" x14ac:dyDescent="0.15">
      <c r="A28" s="582"/>
      <c r="B28" s="582"/>
      <c r="C28" s="582"/>
      <c r="D28" s="582"/>
      <c r="E28" s="582"/>
      <c r="F28" s="582"/>
      <c r="G28" s="582"/>
      <c r="H28" s="582"/>
      <c r="I28" s="582"/>
      <c r="J28" s="582"/>
      <c r="K28" s="582"/>
      <c r="L28" s="582"/>
      <c r="M28" s="582"/>
      <c r="N28" s="402"/>
    </row>
    <row r="29" spans="1:14" ht="39.75" customHeight="1" x14ac:dyDescent="0.15">
      <c r="A29" s="623" t="s">
        <v>301</v>
      </c>
      <c r="B29" s="623"/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  <c r="N29" s="403"/>
    </row>
  </sheetData>
  <mergeCells count="54">
    <mergeCell ref="A27:F27"/>
    <mergeCell ref="A28:M28"/>
    <mergeCell ref="A29:M29"/>
    <mergeCell ref="A24:D24"/>
    <mergeCell ref="E24:F24"/>
    <mergeCell ref="A25:D25"/>
    <mergeCell ref="E25:F25"/>
    <mergeCell ref="A26:D26"/>
    <mergeCell ref="E26:F26"/>
    <mergeCell ref="A21:D21"/>
    <mergeCell ref="E21:F21"/>
    <mergeCell ref="A22:D22"/>
    <mergeCell ref="E22:F22"/>
    <mergeCell ref="A23:D23"/>
    <mergeCell ref="E23:F23"/>
    <mergeCell ref="A18:D18"/>
    <mergeCell ref="E18:F18"/>
    <mergeCell ref="A19:D19"/>
    <mergeCell ref="E19:F19"/>
    <mergeCell ref="A20:D20"/>
    <mergeCell ref="E20:F20"/>
    <mergeCell ref="A15:D15"/>
    <mergeCell ref="E15:F15"/>
    <mergeCell ref="A16:D16"/>
    <mergeCell ref="E16:F16"/>
    <mergeCell ref="A17:D17"/>
    <mergeCell ref="E17:F17"/>
    <mergeCell ref="P2:T2"/>
    <mergeCell ref="P3:T4"/>
    <mergeCell ref="P5:T6"/>
    <mergeCell ref="F3:G3"/>
    <mergeCell ref="J3:K3"/>
    <mergeCell ref="F4:G4"/>
    <mergeCell ref="A10:D10"/>
    <mergeCell ref="E10:F10"/>
    <mergeCell ref="L8:L9"/>
    <mergeCell ref="M8:M9"/>
    <mergeCell ref="A1:N1"/>
    <mergeCell ref="C4:D4"/>
    <mergeCell ref="A6:B6"/>
    <mergeCell ref="C6:D6"/>
    <mergeCell ref="K8:K9"/>
    <mergeCell ref="A8:D9"/>
    <mergeCell ref="E8:F9"/>
    <mergeCell ref="G8:J8"/>
    <mergeCell ref="N8:N9"/>
    <mergeCell ref="A13:D13"/>
    <mergeCell ref="E13:F13"/>
    <mergeCell ref="A14:D14"/>
    <mergeCell ref="A11:D11"/>
    <mergeCell ref="E11:F11"/>
    <mergeCell ref="A12:D12"/>
    <mergeCell ref="E12:F12"/>
    <mergeCell ref="E14:F14"/>
  </mergeCells>
  <phoneticPr fontId="2" type="noConversion"/>
  <printOptions horizontalCentered="1"/>
  <pageMargins left="0.35433070866141736" right="0.51181102362204722" top="0.70866141732283472" bottom="0.35433070866141736" header="0.51181102362204722" footer="0.23622047244094491"/>
  <pageSetup paperSize="9" scale="65" orientation="portrait" r:id="rId1"/>
  <headerFooter alignWithMargins="0">
    <oddHeader>&amp;L[양식4-3]</oddHead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50"/>
  <sheetViews>
    <sheetView view="pageBreakPreview" zoomScale="85" zoomScaleNormal="100" zoomScaleSheetLayoutView="85" workbookViewId="0">
      <selection sqref="A1:N1"/>
    </sheetView>
  </sheetViews>
  <sheetFormatPr defaultRowHeight="12" x14ac:dyDescent="0.15"/>
  <cols>
    <col min="1" max="2" width="9.5546875" style="395" customWidth="1"/>
    <col min="3" max="3" width="6" style="395" customWidth="1"/>
    <col min="4" max="4" width="11.5546875" style="395" customWidth="1"/>
    <col min="5" max="5" width="5.6640625" style="395" customWidth="1"/>
    <col min="6" max="6" width="7.44140625" style="395" customWidth="1"/>
    <col min="7" max="7" width="9.88671875" style="395" customWidth="1"/>
    <col min="8" max="8" width="1.77734375" style="395" customWidth="1"/>
    <col min="9" max="9" width="10.6640625" style="395" customWidth="1"/>
    <col min="10" max="10" width="9.44140625" style="395" customWidth="1"/>
    <col min="11" max="12" width="9.5546875" style="395" customWidth="1"/>
    <col min="13" max="14" width="10.77734375" style="395" customWidth="1"/>
    <col min="15" max="17" width="7" style="395" customWidth="1"/>
    <col min="18" max="18" width="5.88671875" style="395" customWidth="1"/>
    <col min="19" max="19" width="17" style="395" customWidth="1"/>
    <col min="20" max="20" width="9.21875" style="395" customWidth="1"/>
    <col min="21" max="21" width="10" style="8" customWidth="1"/>
    <col min="22" max="16384" width="8.88671875" style="395"/>
  </cols>
  <sheetData>
    <row r="1" spans="1:23" s="2" customFormat="1" ht="60.75" customHeight="1" thickBot="1" x14ac:dyDescent="0.2">
      <c r="A1" s="672" t="s">
        <v>414</v>
      </c>
      <c r="B1" s="672"/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U1" s="7"/>
    </row>
    <row r="2" spans="1:23" s="2" customFormat="1" ht="30" customHeight="1" x14ac:dyDescent="0.15">
      <c r="A2" s="404"/>
      <c r="B2" s="404"/>
      <c r="C2" s="404"/>
      <c r="D2" s="404"/>
      <c r="E2" s="404"/>
      <c r="F2" s="404"/>
      <c r="G2" s="404"/>
      <c r="H2" s="404"/>
      <c r="I2" s="404"/>
      <c r="J2" s="404"/>
      <c r="K2" s="407"/>
      <c r="L2" s="407"/>
      <c r="M2" s="23"/>
      <c r="N2" s="407"/>
      <c r="P2" s="679" t="s">
        <v>384</v>
      </c>
      <c r="Q2" s="680"/>
      <c r="R2" s="680"/>
      <c r="S2" s="680"/>
      <c r="T2" s="680"/>
      <c r="U2" s="680"/>
      <c r="V2" s="680"/>
      <c r="W2" s="681"/>
    </row>
    <row r="3" spans="1:23" s="3" customFormat="1" ht="24" customHeight="1" x14ac:dyDescent="0.15">
      <c r="A3" s="172" t="s">
        <v>144</v>
      </c>
      <c r="B3" s="172"/>
      <c r="C3" s="484" t="str">
        <f>양식4!A9</f>
        <v>보조감리원</v>
      </c>
      <c r="D3" s="34"/>
      <c r="E3" s="406"/>
      <c r="F3" s="686"/>
      <c r="G3" s="686"/>
      <c r="H3" s="406"/>
      <c r="I3" s="406"/>
      <c r="J3" s="685"/>
      <c r="K3" s="685"/>
      <c r="L3" s="405"/>
      <c r="M3" s="155"/>
      <c r="N3" s="27"/>
      <c r="P3" s="693" t="s">
        <v>385</v>
      </c>
      <c r="Q3" s="694"/>
      <c r="R3" s="694"/>
      <c r="S3" s="694"/>
      <c r="T3" s="694"/>
      <c r="U3" s="694"/>
      <c r="V3" s="694"/>
      <c r="W3" s="695"/>
    </row>
    <row r="4" spans="1:23" s="3" customFormat="1" ht="24" customHeight="1" x14ac:dyDescent="0.15">
      <c r="A4" s="172" t="s">
        <v>145</v>
      </c>
      <c r="B4" s="406"/>
      <c r="C4" s="662" t="str">
        <f>양식4!B9</f>
        <v>홍길일</v>
      </c>
      <c r="D4" s="662"/>
      <c r="E4" s="406"/>
      <c r="F4" s="664"/>
      <c r="G4" s="664"/>
      <c r="H4" s="406"/>
      <c r="I4" s="406"/>
      <c r="J4" s="406"/>
      <c r="K4" s="406"/>
      <c r="L4" s="406"/>
      <c r="M4" s="406"/>
      <c r="N4" s="406"/>
      <c r="P4" s="696"/>
      <c r="Q4" s="697"/>
      <c r="R4" s="697"/>
      <c r="S4" s="697"/>
      <c r="T4" s="697"/>
      <c r="U4" s="697"/>
      <c r="V4" s="697"/>
      <c r="W4" s="698"/>
    </row>
    <row r="5" spans="1:23" s="3" customFormat="1" ht="24" customHeight="1" x14ac:dyDescent="0.15">
      <c r="A5" s="172" t="s">
        <v>411</v>
      </c>
      <c r="B5" s="406"/>
      <c r="C5" s="29"/>
      <c r="D5" s="254">
        <f>INT(I5/365)</f>
        <v>11</v>
      </c>
      <c r="E5" s="173" t="s">
        <v>146</v>
      </c>
      <c r="F5" s="254">
        <f>INT((I5-D5*365)/30)</f>
        <v>6</v>
      </c>
      <c r="G5" s="174" t="s">
        <v>147</v>
      </c>
      <c r="H5" s="172" t="s">
        <v>148</v>
      </c>
      <c r="I5" s="180">
        <f>N23</f>
        <v>4205</v>
      </c>
      <c r="J5" s="172" t="s">
        <v>149</v>
      </c>
      <c r="K5" s="406"/>
      <c r="L5" s="406"/>
      <c r="M5" s="406"/>
      <c r="N5" s="406"/>
      <c r="P5" s="682" t="s">
        <v>386</v>
      </c>
      <c r="Q5" s="683"/>
      <c r="R5" s="683"/>
      <c r="S5" s="683"/>
      <c r="T5" s="683"/>
      <c r="U5" s="683"/>
      <c r="V5" s="683"/>
      <c r="W5" s="684"/>
    </row>
    <row r="6" spans="1:23" s="3" customFormat="1" ht="24" customHeight="1" thickBot="1" x14ac:dyDescent="0.2">
      <c r="A6" s="663"/>
      <c r="B6" s="663"/>
      <c r="C6" s="648">
        <v>6</v>
      </c>
      <c r="D6" s="648"/>
      <c r="E6" s="179" t="s">
        <v>154</v>
      </c>
      <c r="F6" s="128"/>
      <c r="G6" s="129"/>
      <c r="J6" s="406"/>
      <c r="K6" s="406"/>
      <c r="L6" s="406"/>
      <c r="M6" s="406"/>
      <c r="N6" s="406"/>
      <c r="P6" s="676" t="s">
        <v>383</v>
      </c>
      <c r="Q6" s="677"/>
      <c r="R6" s="677"/>
      <c r="S6" s="677"/>
      <c r="T6" s="677"/>
      <c r="U6" s="677"/>
      <c r="V6" s="677"/>
      <c r="W6" s="678"/>
    </row>
    <row r="7" spans="1:23" s="3" customFormat="1" ht="24" customHeight="1" thickBot="1" x14ac:dyDescent="0.2">
      <c r="A7" s="24"/>
      <c r="B7" s="24"/>
      <c r="C7" s="30"/>
      <c r="D7" s="406"/>
      <c r="E7" s="406"/>
      <c r="F7" s="13"/>
      <c r="G7" s="13"/>
      <c r="H7" s="13"/>
      <c r="I7" s="13"/>
      <c r="J7" s="13"/>
      <c r="K7" s="13"/>
      <c r="L7" s="13"/>
      <c r="M7" s="13"/>
      <c r="N7" s="13"/>
      <c r="P7" s="395"/>
      <c r="Q7" s="395"/>
      <c r="R7" s="395"/>
      <c r="S7" s="395"/>
      <c r="T7" s="395"/>
      <c r="U7" s="8"/>
      <c r="V7" s="395"/>
      <c r="W7" s="395"/>
    </row>
    <row r="8" spans="1:23" ht="30" customHeight="1" x14ac:dyDescent="0.15">
      <c r="A8" s="654" t="s">
        <v>1</v>
      </c>
      <c r="B8" s="652"/>
      <c r="C8" s="652"/>
      <c r="D8" s="653"/>
      <c r="E8" s="651" t="s">
        <v>11</v>
      </c>
      <c r="F8" s="653"/>
      <c r="G8" s="651" t="s">
        <v>150</v>
      </c>
      <c r="H8" s="652"/>
      <c r="I8" s="652"/>
      <c r="J8" s="653"/>
      <c r="K8" s="649" t="s">
        <v>2</v>
      </c>
      <c r="L8" s="649" t="s">
        <v>151</v>
      </c>
      <c r="M8" s="651" t="s">
        <v>417</v>
      </c>
      <c r="N8" s="646" t="s">
        <v>152</v>
      </c>
      <c r="U8" s="395"/>
    </row>
    <row r="9" spans="1:23" ht="30.75" customHeight="1" thickBot="1" x14ac:dyDescent="0.2">
      <c r="A9" s="655"/>
      <c r="B9" s="656"/>
      <c r="C9" s="656"/>
      <c r="D9" s="657"/>
      <c r="E9" s="658"/>
      <c r="F9" s="657"/>
      <c r="G9" s="175" t="s">
        <v>3</v>
      </c>
      <c r="H9" s="176" t="s">
        <v>6</v>
      </c>
      <c r="I9" s="177" t="s">
        <v>4</v>
      </c>
      <c r="J9" s="178" t="s">
        <v>5</v>
      </c>
      <c r="K9" s="650"/>
      <c r="L9" s="650"/>
      <c r="M9" s="658"/>
      <c r="N9" s="647"/>
      <c r="U9" s="395"/>
    </row>
    <row r="10" spans="1:23" ht="39.75" customHeight="1" thickTop="1" x14ac:dyDescent="0.15">
      <c r="A10" s="665" t="s">
        <v>407</v>
      </c>
      <c r="B10" s="666"/>
      <c r="C10" s="666"/>
      <c r="D10" s="667"/>
      <c r="E10" s="668" t="s">
        <v>406</v>
      </c>
      <c r="F10" s="669"/>
      <c r="G10" s="18">
        <v>35787</v>
      </c>
      <c r="H10" s="28" t="s">
        <v>6</v>
      </c>
      <c r="I10" s="19">
        <v>36306</v>
      </c>
      <c r="J10" s="478">
        <f>I10-G10+1</f>
        <v>520</v>
      </c>
      <c r="K10" s="270" t="s">
        <v>253</v>
      </c>
      <c r="L10" s="146" t="s">
        <v>234</v>
      </c>
      <c r="M10" s="251">
        <v>1</v>
      </c>
      <c r="N10" s="479">
        <f>INT(J10*M10)</f>
        <v>520</v>
      </c>
      <c r="U10" s="395"/>
    </row>
    <row r="11" spans="1:23" ht="39.75" customHeight="1" x14ac:dyDescent="0.15">
      <c r="A11" s="641" t="s">
        <v>407</v>
      </c>
      <c r="B11" s="642"/>
      <c r="C11" s="642"/>
      <c r="D11" s="643"/>
      <c r="E11" s="670" t="s">
        <v>406</v>
      </c>
      <c r="F11" s="671"/>
      <c r="G11" s="15">
        <v>35916</v>
      </c>
      <c r="H11" s="17" t="s">
        <v>6</v>
      </c>
      <c r="I11" s="16">
        <v>36160</v>
      </c>
      <c r="J11" s="478">
        <f>ROUND((IF(I11&lt;I10,0,IF(G11&gt;=I10,(I11-G11+1),(I11-I10+1)))),0)</f>
        <v>0</v>
      </c>
      <c r="K11" s="252" t="s">
        <v>253</v>
      </c>
      <c r="L11" s="147" t="s">
        <v>234</v>
      </c>
      <c r="M11" s="253">
        <v>1</v>
      </c>
      <c r="N11" s="479">
        <f>INT(J11*M11)</f>
        <v>0</v>
      </c>
      <c r="U11" s="395"/>
    </row>
    <row r="12" spans="1:23" ht="39.75" customHeight="1" x14ac:dyDescent="0.15">
      <c r="A12" s="641" t="s">
        <v>407</v>
      </c>
      <c r="B12" s="642"/>
      <c r="C12" s="642"/>
      <c r="D12" s="643"/>
      <c r="E12" s="644" t="s">
        <v>406</v>
      </c>
      <c r="F12" s="645"/>
      <c r="G12" s="15">
        <v>36860</v>
      </c>
      <c r="H12" s="17" t="s">
        <v>6</v>
      </c>
      <c r="I12" s="16">
        <v>36890</v>
      </c>
      <c r="J12" s="478">
        <f t="shared" ref="J12:J22" si="0">ROUND((IF(I12&lt;I11,0,IF(G12&gt;=I11,(I12-G12+1),(I12-I11+1)))),0)</f>
        <v>31</v>
      </c>
      <c r="K12" s="252" t="s">
        <v>253</v>
      </c>
      <c r="L12" s="147" t="s">
        <v>234</v>
      </c>
      <c r="M12" s="253">
        <v>1</v>
      </c>
      <c r="N12" s="479">
        <f>INT(J12*M12)</f>
        <v>31</v>
      </c>
      <c r="U12" s="395"/>
    </row>
    <row r="13" spans="1:23" ht="39.75" customHeight="1" x14ac:dyDescent="0.15">
      <c r="A13" s="641" t="s">
        <v>407</v>
      </c>
      <c r="B13" s="642"/>
      <c r="C13" s="642"/>
      <c r="D13" s="643"/>
      <c r="E13" s="644" t="s">
        <v>406</v>
      </c>
      <c r="F13" s="645"/>
      <c r="G13" s="15">
        <v>36893</v>
      </c>
      <c r="H13" s="17"/>
      <c r="I13" s="16">
        <v>40546</v>
      </c>
      <c r="J13" s="478">
        <f t="shared" si="0"/>
        <v>3654</v>
      </c>
      <c r="K13" s="252" t="s">
        <v>331</v>
      </c>
      <c r="L13" s="147" t="s">
        <v>332</v>
      </c>
      <c r="M13" s="253">
        <v>1</v>
      </c>
      <c r="N13" s="479">
        <f>INT(J13*M13)</f>
        <v>3654</v>
      </c>
      <c r="U13" s="395"/>
    </row>
    <row r="14" spans="1:23" ht="39.75" customHeight="1" x14ac:dyDescent="0.15">
      <c r="A14" s="641"/>
      <c r="B14" s="642"/>
      <c r="C14" s="642"/>
      <c r="D14" s="643"/>
      <c r="E14" s="644"/>
      <c r="F14" s="645"/>
      <c r="G14" s="15"/>
      <c r="H14" s="17"/>
      <c r="I14" s="16"/>
      <c r="J14" s="478">
        <f t="shared" si="0"/>
        <v>0</v>
      </c>
      <c r="K14" s="252"/>
      <c r="L14" s="147"/>
      <c r="M14" s="253"/>
      <c r="N14" s="480"/>
      <c r="U14" s="395"/>
    </row>
    <row r="15" spans="1:23" ht="39.75" customHeight="1" x14ac:dyDescent="0.15">
      <c r="A15" s="641"/>
      <c r="B15" s="642"/>
      <c r="C15" s="642"/>
      <c r="D15" s="643"/>
      <c r="E15" s="644"/>
      <c r="F15" s="645"/>
      <c r="G15" s="15"/>
      <c r="H15" s="17"/>
      <c r="I15" s="16"/>
      <c r="J15" s="478">
        <f t="shared" si="0"/>
        <v>1</v>
      </c>
      <c r="K15" s="252"/>
      <c r="L15" s="147"/>
      <c r="M15" s="253"/>
      <c r="N15" s="480"/>
      <c r="U15" s="395"/>
    </row>
    <row r="16" spans="1:23" ht="39.75" customHeight="1" x14ac:dyDescent="0.15">
      <c r="A16" s="641"/>
      <c r="B16" s="642"/>
      <c r="C16" s="642"/>
      <c r="D16" s="643"/>
      <c r="E16" s="644"/>
      <c r="F16" s="645"/>
      <c r="G16" s="15"/>
      <c r="H16" s="17"/>
      <c r="I16" s="16"/>
      <c r="J16" s="478">
        <f t="shared" si="0"/>
        <v>1</v>
      </c>
      <c r="K16" s="252"/>
      <c r="L16" s="147"/>
      <c r="M16" s="253"/>
      <c r="N16" s="480"/>
      <c r="U16" s="395"/>
    </row>
    <row r="17" spans="1:28" ht="39.75" customHeight="1" x14ac:dyDescent="0.15">
      <c r="A17" s="641"/>
      <c r="B17" s="642"/>
      <c r="C17" s="642"/>
      <c r="D17" s="643"/>
      <c r="E17" s="644"/>
      <c r="F17" s="645"/>
      <c r="G17" s="15"/>
      <c r="H17" s="17"/>
      <c r="I17" s="16"/>
      <c r="J17" s="478">
        <f t="shared" si="0"/>
        <v>1</v>
      </c>
      <c r="K17" s="252"/>
      <c r="L17" s="147"/>
      <c r="M17" s="253"/>
      <c r="N17" s="480"/>
      <c r="U17" s="395"/>
    </row>
    <row r="18" spans="1:28" ht="39.75" customHeight="1" x14ac:dyDescent="0.15">
      <c r="A18" s="699"/>
      <c r="B18" s="700"/>
      <c r="C18" s="700"/>
      <c r="D18" s="701"/>
      <c r="E18" s="702"/>
      <c r="F18" s="703"/>
      <c r="G18" s="15"/>
      <c r="H18" s="17"/>
      <c r="I18" s="16"/>
      <c r="J18" s="478">
        <f t="shared" si="0"/>
        <v>1</v>
      </c>
      <c r="K18" s="252"/>
      <c r="L18" s="147"/>
      <c r="M18" s="253"/>
      <c r="N18" s="480"/>
      <c r="U18" s="395"/>
    </row>
    <row r="19" spans="1:28" ht="39.75" customHeight="1" x14ac:dyDescent="0.15">
      <c r="A19" s="485"/>
      <c r="B19" s="486"/>
      <c r="C19" s="486"/>
      <c r="D19" s="487"/>
      <c r="E19" s="488"/>
      <c r="F19" s="489"/>
      <c r="G19" s="490"/>
      <c r="H19" s="491"/>
      <c r="I19" s="492"/>
      <c r="J19" s="478">
        <f t="shared" si="0"/>
        <v>1</v>
      </c>
      <c r="K19" s="493"/>
      <c r="L19" s="494"/>
      <c r="M19" s="495"/>
      <c r="N19" s="496"/>
      <c r="U19" s="395"/>
    </row>
    <row r="20" spans="1:28" ht="39.75" customHeight="1" x14ac:dyDescent="0.15">
      <c r="A20" s="485"/>
      <c r="B20" s="486"/>
      <c r="C20" s="486"/>
      <c r="D20" s="487"/>
      <c r="E20" s="488"/>
      <c r="F20" s="489"/>
      <c r="G20" s="490"/>
      <c r="H20" s="491"/>
      <c r="I20" s="492"/>
      <c r="J20" s="478">
        <f t="shared" si="0"/>
        <v>1</v>
      </c>
      <c r="K20" s="493"/>
      <c r="L20" s="494"/>
      <c r="M20" s="495"/>
      <c r="N20" s="496"/>
      <c r="U20" s="395"/>
    </row>
    <row r="21" spans="1:28" ht="39.75" customHeight="1" x14ac:dyDescent="0.15">
      <c r="A21" s="485"/>
      <c r="B21" s="486"/>
      <c r="C21" s="486"/>
      <c r="D21" s="487"/>
      <c r="E21" s="488"/>
      <c r="F21" s="489"/>
      <c r="G21" s="490"/>
      <c r="H21" s="491"/>
      <c r="I21" s="492"/>
      <c r="J21" s="478">
        <f t="shared" si="0"/>
        <v>1</v>
      </c>
      <c r="K21" s="493"/>
      <c r="L21" s="494"/>
      <c r="M21" s="495"/>
      <c r="N21" s="496"/>
      <c r="U21" s="395"/>
    </row>
    <row r="22" spans="1:28" ht="39.75" customHeight="1" thickBot="1" x14ac:dyDescent="0.2">
      <c r="A22" s="699"/>
      <c r="B22" s="700"/>
      <c r="C22" s="700"/>
      <c r="D22" s="701"/>
      <c r="E22" s="702"/>
      <c r="F22" s="703"/>
      <c r="G22" s="15"/>
      <c r="H22" s="17"/>
      <c r="I22" s="16"/>
      <c r="J22" s="478">
        <f t="shared" si="0"/>
        <v>1</v>
      </c>
      <c r="K22" s="252"/>
      <c r="L22" s="147"/>
      <c r="M22" s="253"/>
      <c r="N22" s="480"/>
      <c r="U22" s="395"/>
    </row>
    <row r="23" spans="1:28" ht="39.75" customHeight="1" thickTop="1" thickBot="1" x14ac:dyDescent="0.2">
      <c r="A23" s="659" t="s">
        <v>0</v>
      </c>
      <c r="B23" s="660"/>
      <c r="C23" s="660"/>
      <c r="D23" s="660"/>
      <c r="E23" s="660"/>
      <c r="F23" s="661"/>
      <c r="G23" s="20"/>
      <c r="H23" s="21"/>
      <c r="I23" s="22"/>
      <c r="J23" s="38">
        <f>SUM(J10:J22)</f>
        <v>4213</v>
      </c>
      <c r="K23" s="154"/>
      <c r="L23" s="148"/>
      <c r="M23" s="149"/>
      <c r="N23" s="481">
        <f>SUM(N10:N22)</f>
        <v>4205</v>
      </c>
      <c r="P23" s="151"/>
      <c r="Q23" s="151"/>
      <c r="R23" s="151"/>
      <c r="S23" s="151"/>
      <c r="T23" s="151"/>
      <c r="U23" s="151"/>
      <c r="V23" s="151"/>
      <c r="W23" s="151"/>
    </row>
    <row r="24" spans="1:28" ht="9" customHeight="1" x14ac:dyDescent="0.15">
      <c r="A24" s="582"/>
      <c r="B24" s="582"/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M24" s="582"/>
      <c r="N24" s="402"/>
    </row>
    <row r="25" spans="1:28" s="151" customFormat="1" ht="24.75" customHeight="1" x14ac:dyDescent="0.15">
      <c r="A25" s="623" t="s">
        <v>301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  <c r="N25" s="403"/>
      <c r="P25" s="623"/>
      <c r="Q25" s="623"/>
      <c r="R25" s="623"/>
      <c r="S25" s="623"/>
      <c r="T25" s="623"/>
      <c r="U25" s="623"/>
      <c r="V25" s="623"/>
      <c r="W25" s="623"/>
      <c r="X25" s="623"/>
      <c r="Y25" s="623"/>
      <c r="Z25" s="623"/>
      <c r="AA25" s="623"/>
      <c r="AB25" s="623"/>
    </row>
    <row r="26" spans="1:28" s="151" customFormat="1" ht="24.75" customHeight="1" x14ac:dyDescent="0.15">
      <c r="A26" s="403"/>
      <c r="B26" s="403"/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</row>
    <row r="27" spans="1:28" s="151" customFormat="1" ht="24.75" customHeight="1" x14ac:dyDescent="0.15">
      <c r="A27" s="403"/>
      <c r="B27" s="403"/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</row>
    <row r="28" spans="1:28" ht="39.75" customHeight="1" x14ac:dyDescent="0.15">
      <c r="A28" s="172" t="s">
        <v>144</v>
      </c>
      <c r="B28" s="172"/>
      <c r="C28" s="484" t="str">
        <f>양식4!A9</f>
        <v>보조감리원</v>
      </c>
      <c r="D28" s="34"/>
      <c r="E28" s="406"/>
      <c r="F28" s="686"/>
      <c r="G28" s="686"/>
      <c r="H28" s="406"/>
      <c r="I28" s="406"/>
      <c r="J28" s="685"/>
      <c r="K28" s="685"/>
      <c r="L28" s="405"/>
      <c r="M28" s="155"/>
      <c r="N28" s="27"/>
    </row>
    <row r="29" spans="1:28" ht="39.75" customHeight="1" x14ac:dyDescent="0.15">
      <c r="A29" s="172" t="s">
        <v>145</v>
      </c>
      <c r="B29" s="406"/>
      <c r="C29" s="662" t="str">
        <f>양식4!B10</f>
        <v>홍길이</v>
      </c>
      <c r="D29" s="662"/>
      <c r="E29" s="406"/>
      <c r="F29" s="664"/>
      <c r="G29" s="664"/>
      <c r="H29" s="406"/>
      <c r="I29" s="406"/>
      <c r="J29" s="406"/>
      <c r="K29" s="406"/>
      <c r="L29" s="406"/>
      <c r="M29" s="406"/>
      <c r="N29" s="406"/>
    </row>
    <row r="30" spans="1:28" ht="39.75" customHeight="1" x14ac:dyDescent="0.15">
      <c r="A30" s="172" t="s">
        <v>411</v>
      </c>
      <c r="B30" s="406"/>
      <c r="C30" s="29"/>
      <c r="D30" s="254">
        <f>INT(I30/365)</f>
        <v>11</v>
      </c>
      <c r="E30" s="173" t="s">
        <v>146</v>
      </c>
      <c r="F30" s="254">
        <f>INT((I30-D30*365)/30)</f>
        <v>6</v>
      </c>
      <c r="G30" s="174" t="s">
        <v>147</v>
      </c>
      <c r="H30" s="172" t="s">
        <v>148</v>
      </c>
      <c r="I30" s="180">
        <f>N48</f>
        <v>4205</v>
      </c>
      <c r="J30" s="172" t="s">
        <v>149</v>
      </c>
      <c r="K30" s="406"/>
      <c r="L30" s="406"/>
      <c r="M30" s="406"/>
      <c r="N30" s="406"/>
    </row>
    <row r="31" spans="1:28" ht="39.75" customHeight="1" x14ac:dyDescent="0.15">
      <c r="A31" s="663"/>
      <c r="B31" s="663"/>
      <c r="C31" s="648">
        <v>6</v>
      </c>
      <c r="D31" s="648"/>
      <c r="E31" s="179" t="s">
        <v>154</v>
      </c>
      <c r="F31" s="128"/>
      <c r="G31" s="129"/>
      <c r="H31" s="3"/>
      <c r="I31" s="3"/>
      <c r="J31" s="406"/>
      <c r="K31" s="406"/>
      <c r="L31" s="406"/>
      <c r="M31" s="406"/>
      <c r="N31" s="406"/>
    </row>
    <row r="32" spans="1:28" ht="39.75" customHeight="1" thickBot="1" x14ac:dyDescent="0.2">
      <c r="A32" s="24"/>
      <c r="B32" s="24"/>
      <c r="C32" s="30"/>
      <c r="D32" s="406"/>
      <c r="E32" s="406"/>
      <c r="F32" s="13"/>
      <c r="G32" s="13"/>
      <c r="H32" s="13"/>
      <c r="I32" s="13"/>
      <c r="J32" s="13"/>
      <c r="K32" s="13"/>
      <c r="L32" s="13"/>
      <c r="M32" s="13"/>
      <c r="N32" s="13"/>
    </row>
    <row r="33" spans="1:14" ht="39.75" customHeight="1" x14ac:dyDescent="0.15">
      <c r="A33" s="654" t="s">
        <v>1</v>
      </c>
      <c r="B33" s="652"/>
      <c r="C33" s="652"/>
      <c r="D33" s="653"/>
      <c r="E33" s="651" t="s">
        <v>11</v>
      </c>
      <c r="F33" s="653"/>
      <c r="G33" s="651" t="s">
        <v>150</v>
      </c>
      <c r="H33" s="652"/>
      <c r="I33" s="652"/>
      <c r="J33" s="653"/>
      <c r="K33" s="649" t="s">
        <v>2</v>
      </c>
      <c r="L33" s="649" t="s">
        <v>151</v>
      </c>
      <c r="M33" s="651" t="s">
        <v>153</v>
      </c>
      <c r="N33" s="646" t="s">
        <v>152</v>
      </c>
    </row>
    <row r="34" spans="1:14" ht="39.75" customHeight="1" thickBot="1" x14ac:dyDescent="0.2">
      <c r="A34" s="655"/>
      <c r="B34" s="656"/>
      <c r="C34" s="656"/>
      <c r="D34" s="657"/>
      <c r="E34" s="658"/>
      <c r="F34" s="657"/>
      <c r="G34" s="175" t="s">
        <v>3</v>
      </c>
      <c r="H34" s="176" t="s">
        <v>6</v>
      </c>
      <c r="I34" s="177" t="s">
        <v>4</v>
      </c>
      <c r="J34" s="178" t="s">
        <v>5</v>
      </c>
      <c r="K34" s="650"/>
      <c r="L34" s="650"/>
      <c r="M34" s="658"/>
      <c r="N34" s="647"/>
    </row>
    <row r="35" spans="1:14" ht="39.75" customHeight="1" thickTop="1" x14ac:dyDescent="0.15">
      <c r="A35" s="665" t="s">
        <v>407</v>
      </c>
      <c r="B35" s="666"/>
      <c r="C35" s="666"/>
      <c r="D35" s="667"/>
      <c r="E35" s="668" t="s">
        <v>406</v>
      </c>
      <c r="F35" s="669"/>
      <c r="G35" s="18">
        <v>35787</v>
      </c>
      <c r="H35" s="28" t="s">
        <v>6</v>
      </c>
      <c r="I35" s="19">
        <v>36306</v>
      </c>
      <c r="J35" s="478">
        <f>I35-G35+1</f>
        <v>520</v>
      </c>
      <c r="K35" s="270" t="s">
        <v>253</v>
      </c>
      <c r="L35" s="146" t="s">
        <v>234</v>
      </c>
      <c r="M35" s="251">
        <v>1</v>
      </c>
      <c r="N35" s="479">
        <f>INT(J35*M35)</f>
        <v>520</v>
      </c>
    </row>
    <row r="36" spans="1:14" ht="39.75" customHeight="1" x14ac:dyDescent="0.15">
      <c r="A36" s="641" t="s">
        <v>407</v>
      </c>
      <c r="B36" s="642"/>
      <c r="C36" s="642"/>
      <c r="D36" s="643"/>
      <c r="E36" s="670" t="s">
        <v>406</v>
      </c>
      <c r="F36" s="671"/>
      <c r="G36" s="15">
        <v>35916</v>
      </c>
      <c r="H36" s="17" t="s">
        <v>6</v>
      </c>
      <c r="I36" s="16">
        <v>36160</v>
      </c>
      <c r="J36" s="478">
        <f>ROUND((IF(I36&lt;I35,0,IF(G36&gt;=I35,(I36-G36+1),(I36-I35+1)))),0)</f>
        <v>0</v>
      </c>
      <c r="K36" s="252" t="s">
        <v>253</v>
      </c>
      <c r="L36" s="147" t="s">
        <v>234</v>
      </c>
      <c r="M36" s="253">
        <v>1</v>
      </c>
      <c r="N36" s="479">
        <f>INT(J36*M36)</f>
        <v>0</v>
      </c>
    </row>
    <row r="37" spans="1:14" ht="39.75" customHeight="1" x14ac:dyDescent="0.15">
      <c r="A37" s="641" t="s">
        <v>407</v>
      </c>
      <c r="B37" s="642"/>
      <c r="C37" s="642"/>
      <c r="D37" s="643"/>
      <c r="E37" s="644" t="s">
        <v>406</v>
      </c>
      <c r="F37" s="645"/>
      <c r="G37" s="15">
        <v>36860</v>
      </c>
      <c r="H37" s="17" t="s">
        <v>6</v>
      </c>
      <c r="I37" s="16">
        <v>36890</v>
      </c>
      <c r="J37" s="478">
        <f t="shared" ref="J37:J47" si="1">ROUND((IF(I37&lt;I36,0,IF(G37&gt;=I36,(I37-G37+1),(I37-I36+1)))),0)</f>
        <v>31</v>
      </c>
      <c r="K37" s="252" t="s">
        <v>253</v>
      </c>
      <c r="L37" s="147" t="s">
        <v>234</v>
      </c>
      <c r="M37" s="253">
        <v>1</v>
      </c>
      <c r="N37" s="479">
        <f>INT(J37*M37)</f>
        <v>31</v>
      </c>
    </row>
    <row r="38" spans="1:14" ht="39.75" customHeight="1" x14ac:dyDescent="0.15">
      <c r="A38" s="641" t="s">
        <v>407</v>
      </c>
      <c r="B38" s="642"/>
      <c r="C38" s="642"/>
      <c r="D38" s="643"/>
      <c r="E38" s="644" t="s">
        <v>406</v>
      </c>
      <c r="F38" s="645"/>
      <c r="G38" s="15">
        <v>36893</v>
      </c>
      <c r="H38" s="17"/>
      <c r="I38" s="16">
        <v>40546</v>
      </c>
      <c r="J38" s="478">
        <f t="shared" si="1"/>
        <v>3654</v>
      </c>
      <c r="K38" s="252" t="s">
        <v>331</v>
      </c>
      <c r="L38" s="147" t="s">
        <v>332</v>
      </c>
      <c r="M38" s="253">
        <v>1</v>
      </c>
      <c r="N38" s="479">
        <f>INT(J38*M38)</f>
        <v>3654</v>
      </c>
    </row>
    <row r="39" spans="1:14" ht="39.75" customHeight="1" x14ac:dyDescent="0.15">
      <c r="A39" s="641"/>
      <c r="B39" s="642"/>
      <c r="C39" s="642"/>
      <c r="D39" s="643"/>
      <c r="E39" s="644"/>
      <c r="F39" s="645"/>
      <c r="G39" s="15"/>
      <c r="H39" s="17"/>
      <c r="I39" s="16"/>
      <c r="J39" s="478">
        <f t="shared" si="1"/>
        <v>0</v>
      </c>
      <c r="K39" s="252"/>
      <c r="L39" s="147"/>
      <c r="M39" s="253"/>
      <c r="N39" s="480"/>
    </row>
    <row r="40" spans="1:14" ht="39.75" customHeight="1" x14ac:dyDescent="0.15">
      <c r="A40" s="641"/>
      <c r="B40" s="642"/>
      <c r="C40" s="642"/>
      <c r="D40" s="643"/>
      <c r="E40" s="644"/>
      <c r="F40" s="645"/>
      <c r="G40" s="15"/>
      <c r="H40" s="17"/>
      <c r="I40" s="16"/>
      <c r="J40" s="478">
        <f t="shared" si="1"/>
        <v>1</v>
      </c>
      <c r="K40" s="252"/>
      <c r="L40" s="147"/>
      <c r="M40" s="253"/>
      <c r="N40" s="480"/>
    </row>
    <row r="41" spans="1:14" ht="39.75" customHeight="1" x14ac:dyDescent="0.15">
      <c r="A41" s="641"/>
      <c r="B41" s="642"/>
      <c r="C41" s="642"/>
      <c r="D41" s="643"/>
      <c r="E41" s="644"/>
      <c r="F41" s="645"/>
      <c r="G41" s="15"/>
      <c r="H41" s="17"/>
      <c r="I41" s="16"/>
      <c r="J41" s="478">
        <f t="shared" si="1"/>
        <v>1</v>
      </c>
      <c r="K41" s="252"/>
      <c r="L41" s="147"/>
      <c r="M41" s="253"/>
      <c r="N41" s="480"/>
    </row>
    <row r="42" spans="1:14" ht="39.75" customHeight="1" x14ac:dyDescent="0.15">
      <c r="A42" s="641"/>
      <c r="B42" s="642"/>
      <c r="C42" s="642"/>
      <c r="D42" s="643"/>
      <c r="E42" s="644"/>
      <c r="F42" s="645"/>
      <c r="G42" s="15"/>
      <c r="H42" s="17"/>
      <c r="I42" s="16"/>
      <c r="J42" s="478">
        <f t="shared" si="1"/>
        <v>1</v>
      </c>
      <c r="K42" s="252"/>
      <c r="L42" s="147"/>
      <c r="M42" s="253"/>
      <c r="N42" s="480"/>
    </row>
    <row r="43" spans="1:14" ht="39.75" customHeight="1" x14ac:dyDescent="0.15">
      <c r="A43" s="485"/>
      <c r="B43" s="486"/>
      <c r="C43" s="486"/>
      <c r="D43" s="487"/>
      <c r="E43" s="488"/>
      <c r="F43" s="489"/>
      <c r="G43" s="490"/>
      <c r="H43" s="491"/>
      <c r="I43" s="492"/>
      <c r="J43" s="478">
        <f t="shared" si="1"/>
        <v>1</v>
      </c>
      <c r="K43" s="493"/>
      <c r="L43" s="494"/>
      <c r="M43" s="495"/>
      <c r="N43" s="496"/>
    </row>
    <row r="44" spans="1:14" ht="39.75" customHeight="1" x14ac:dyDescent="0.15">
      <c r="A44" s="485" t="s">
        <v>413</v>
      </c>
      <c r="B44" s="486"/>
      <c r="C44" s="486"/>
      <c r="D44" s="487"/>
      <c r="E44" s="488"/>
      <c r="F44" s="489"/>
      <c r="G44" s="490"/>
      <c r="H44" s="491"/>
      <c r="I44" s="492"/>
      <c r="J44" s="478">
        <f t="shared" si="1"/>
        <v>1</v>
      </c>
      <c r="K44" s="493"/>
      <c r="L44" s="494"/>
      <c r="M44" s="495"/>
      <c r="N44" s="496"/>
    </row>
    <row r="45" spans="1:14" ht="39.75" customHeight="1" x14ac:dyDescent="0.15">
      <c r="A45" s="485"/>
      <c r="B45" s="486"/>
      <c r="C45" s="486"/>
      <c r="D45" s="487"/>
      <c r="E45" s="488"/>
      <c r="F45" s="489"/>
      <c r="G45" s="490"/>
      <c r="H45" s="491"/>
      <c r="I45" s="492"/>
      <c r="J45" s="478">
        <f t="shared" si="1"/>
        <v>1</v>
      </c>
      <c r="K45" s="493"/>
      <c r="L45" s="494"/>
      <c r="M45" s="495"/>
      <c r="N45" s="496"/>
    </row>
    <row r="46" spans="1:14" ht="39.75" customHeight="1" x14ac:dyDescent="0.15">
      <c r="A46" s="641"/>
      <c r="B46" s="642"/>
      <c r="C46" s="642"/>
      <c r="D46" s="643"/>
      <c r="E46" s="644"/>
      <c r="F46" s="645"/>
      <c r="G46" s="15"/>
      <c r="H46" s="17"/>
      <c r="I46" s="16"/>
      <c r="J46" s="478">
        <f t="shared" si="1"/>
        <v>1</v>
      </c>
      <c r="K46" s="252"/>
      <c r="L46" s="147"/>
      <c r="M46" s="253"/>
      <c r="N46" s="480"/>
    </row>
    <row r="47" spans="1:14" ht="39.75" customHeight="1" thickBot="1" x14ac:dyDescent="0.2">
      <c r="A47" s="641"/>
      <c r="B47" s="642"/>
      <c r="C47" s="642"/>
      <c r="D47" s="643"/>
      <c r="E47" s="644"/>
      <c r="F47" s="645"/>
      <c r="G47" s="15"/>
      <c r="H47" s="17"/>
      <c r="I47" s="16"/>
      <c r="J47" s="478">
        <f t="shared" si="1"/>
        <v>1</v>
      </c>
      <c r="K47" s="252"/>
      <c r="L47" s="147"/>
      <c r="M47" s="253"/>
      <c r="N47" s="480"/>
    </row>
    <row r="48" spans="1:14" ht="39.75" customHeight="1" thickTop="1" thickBot="1" x14ac:dyDescent="0.2">
      <c r="A48" s="659" t="s">
        <v>0</v>
      </c>
      <c r="B48" s="660"/>
      <c r="C48" s="660"/>
      <c r="D48" s="660"/>
      <c r="E48" s="660"/>
      <c r="F48" s="661"/>
      <c r="G48" s="20"/>
      <c r="H48" s="21"/>
      <c r="I48" s="22"/>
      <c r="J48" s="38">
        <f>SUM(J35:J47)</f>
        <v>4213</v>
      </c>
      <c r="K48" s="154"/>
      <c r="L48" s="148"/>
      <c r="M48" s="149"/>
      <c r="N48" s="481">
        <f>SUM(N35:N47)</f>
        <v>4205</v>
      </c>
    </row>
    <row r="50" spans="1:13" ht="41.25" customHeight="1" x14ac:dyDescent="0.15">
      <c r="A50" s="623" t="s">
        <v>301</v>
      </c>
      <c r="B50" s="623"/>
      <c r="C50" s="623"/>
      <c r="D50" s="623"/>
      <c r="E50" s="623"/>
      <c r="F50" s="623"/>
      <c r="G50" s="623"/>
      <c r="H50" s="623"/>
      <c r="I50" s="623"/>
      <c r="J50" s="623"/>
      <c r="K50" s="623"/>
      <c r="L50" s="623"/>
      <c r="M50" s="623"/>
    </row>
  </sheetData>
  <mergeCells count="77">
    <mergeCell ref="A48:F48"/>
    <mergeCell ref="A50:M50"/>
    <mergeCell ref="E18:F18"/>
    <mergeCell ref="A18:D18"/>
    <mergeCell ref="A46:D46"/>
    <mergeCell ref="E46:F46"/>
    <mergeCell ref="A47:D47"/>
    <mergeCell ref="E47:F47"/>
    <mergeCell ref="A40:D40"/>
    <mergeCell ref="E40:F40"/>
    <mergeCell ref="A41:D41"/>
    <mergeCell ref="E41:F41"/>
    <mergeCell ref="A42:D42"/>
    <mergeCell ref="E42:F42"/>
    <mergeCell ref="A37:D37"/>
    <mergeCell ref="E37:F37"/>
    <mergeCell ref="A38:D38"/>
    <mergeCell ref="E38:F38"/>
    <mergeCell ref="A39:D39"/>
    <mergeCell ref="E39:F39"/>
    <mergeCell ref="L33:L34"/>
    <mergeCell ref="M33:M34"/>
    <mergeCell ref="N33:N34"/>
    <mergeCell ref="A35:D35"/>
    <mergeCell ref="E35:F35"/>
    <mergeCell ref="A36:D36"/>
    <mergeCell ref="E36:F36"/>
    <mergeCell ref="K33:K34"/>
    <mergeCell ref="A31:B31"/>
    <mergeCell ref="C31:D31"/>
    <mergeCell ref="A33:D34"/>
    <mergeCell ref="E33:F34"/>
    <mergeCell ref="G33:J33"/>
    <mergeCell ref="A25:M25"/>
    <mergeCell ref="P25:AB25"/>
    <mergeCell ref="F28:G28"/>
    <mergeCell ref="J28:K28"/>
    <mergeCell ref="C29:D29"/>
    <mergeCell ref="F29:G29"/>
    <mergeCell ref="A15:D15"/>
    <mergeCell ref="E15:F15"/>
    <mergeCell ref="A23:F23"/>
    <mergeCell ref="A24:M24"/>
    <mergeCell ref="A22:D22"/>
    <mergeCell ref="E22:F22"/>
    <mergeCell ref="A16:D16"/>
    <mergeCell ref="E16:F16"/>
    <mergeCell ref="A17:D17"/>
    <mergeCell ref="E17:F17"/>
    <mergeCell ref="E11:F11"/>
    <mergeCell ref="A13:D13"/>
    <mergeCell ref="E13:F13"/>
    <mergeCell ref="A14:D14"/>
    <mergeCell ref="E14:F14"/>
    <mergeCell ref="A12:D12"/>
    <mergeCell ref="E12:F12"/>
    <mergeCell ref="G8:J8"/>
    <mergeCell ref="K8:K9"/>
    <mergeCell ref="L8:L9"/>
    <mergeCell ref="M8:M9"/>
    <mergeCell ref="N8:N9"/>
    <mergeCell ref="A10:D10"/>
    <mergeCell ref="E10:F10"/>
    <mergeCell ref="A11:D11"/>
    <mergeCell ref="A1:N1"/>
    <mergeCell ref="P2:W2"/>
    <mergeCell ref="F3:G3"/>
    <mergeCell ref="J3:K3"/>
    <mergeCell ref="P3:W4"/>
    <mergeCell ref="C4:D4"/>
    <mergeCell ref="F4:G4"/>
    <mergeCell ref="P5:W5"/>
    <mergeCell ref="A6:B6"/>
    <mergeCell ref="C6:D6"/>
    <mergeCell ref="P6:W6"/>
    <mergeCell ref="A8:D9"/>
    <mergeCell ref="E8:F9"/>
  </mergeCells>
  <phoneticPr fontId="2" type="noConversion"/>
  <printOptions horizontalCentered="1"/>
  <pageMargins left="0.35433070866141736" right="0.51181102362204722" top="0.70866141732283472" bottom="0.35433070866141736" header="0.51181102362204722" footer="0.23622047244094491"/>
  <pageSetup paperSize="9" scale="65" orientation="portrait" r:id="rId1"/>
  <headerFooter alignWithMargins="0">
    <oddHeader>&amp;L[양식4-2]</oddHeader>
  </headerFooter>
  <rowBreaks count="1" manualBreakCount="1">
    <brk id="25" max="13" man="1"/>
  </row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56"/>
  <sheetViews>
    <sheetView view="pageBreakPreview" zoomScale="85" zoomScaleNormal="100" zoomScaleSheetLayoutView="85" workbookViewId="0">
      <selection sqref="A1:N1"/>
    </sheetView>
  </sheetViews>
  <sheetFormatPr defaultRowHeight="12" x14ac:dyDescent="0.15"/>
  <cols>
    <col min="1" max="2" width="9.5546875" style="395" customWidth="1"/>
    <col min="3" max="3" width="6" style="395" customWidth="1"/>
    <col min="4" max="4" width="11.5546875" style="395" customWidth="1"/>
    <col min="5" max="5" width="5.6640625" style="395" customWidth="1"/>
    <col min="6" max="6" width="7.44140625" style="395" customWidth="1"/>
    <col min="7" max="7" width="9.88671875" style="395" customWidth="1"/>
    <col min="8" max="8" width="1.77734375" style="395" customWidth="1"/>
    <col min="9" max="9" width="10.6640625" style="395" customWidth="1"/>
    <col min="10" max="10" width="9.44140625" style="395" customWidth="1"/>
    <col min="11" max="12" width="9.5546875" style="395" customWidth="1"/>
    <col min="13" max="14" width="10.77734375" style="395" customWidth="1"/>
    <col min="15" max="15" width="7" style="395" customWidth="1"/>
    <col min="16" max="16" width="14.44140625" style="395" customWidth="1"/>
    <col min="17" max="17" width="16.6640625" style="395" customWidth="1"/>
    <col min="18" max="18" width="13.33203125" style="395" customWidth="1"/>
    <col min="19" max="19" width="17" style="395" customWidth="1"/>
    <col min="20" max="20" width="9.77734375" style="395" customWidth="1"/>
    <col min="21" max="16384" width="8.88671875" style="395"/>
  </cols>
  <sheetData>
    <row r="1" spans="1:28" s="2" customFormat="1" ht="42" customHeight="1" thickBot="1" x14ac:dyDescent="0.2">
      <c r="A1" s="672" t="s">
        <v>415</v>
      </c>
      <c r="B1" s="672"/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AB1" s="7"/>
    </row>
    <row r="2" spans="1:28" s="2" customFormat="1" ht="30" customHeight="1" x14ac:dyDescent="0.15">
      <c r="A2" s="404"/>
      <c r="B2" s="404"/>
      <c r="C2" s="404"/>
      <c r="D2" s="404"/>
      <c r="E2" s="404"/>
      <c r="F2" s="404"/>
      <c r="G2" s="404"/>
      <c r="H2" s="404"/>
      <c r="I2" s="404"/>
      <c r="J2" s="404"/>
      <c r="K2" s="407"/>
      <c r="L2" s="407"/>
      <c r="M2" s="23"/>
      <c r="N2" s="407"/>
      <c r="P2" s="679" t="s">
        <v>382</v>
      </c>
      <c r="Q2" s="680"/>
      <c r="R2" s="680"/>
      <c r="S2" s="680"/>
      <c r="T2" s="681"/>
    </row>
    <row r="3" spans="1:28" s="3" customFormat="1" ht="24" customHeight="1" x14ac:dyDescent="0.15">
      <c r="A3" s="172" t="s">
        <v>144</v>
      </c>
      <c r="B3" s="172"/>
      <c r="C3" s="34" t="str">
        <f>양식4!A8</f>
        <v>책임감리원</v>
      </c>
      <c r="D3" s="34"/>
      <c r="E3" s="406"/>
      <c r="F3" s="686"/>
      <c r="G3" s="686"/>
      <c r="H3" s="406"/>
      <c r="I3" s="406"/>
      <c r="J3" s="685"/>
      <c r="K3" s="685"/>
      <c r="L3" s="405"/>
      <c r="M3" s="155"/>
      <c r="N3" s="27"/>
      <c r="P3" s="673" t="s">
        <v>409</v>
      </c>
      <c r="Q3" s="674"/>
      <c r="R3" s="674"/>
      <c r="S3" s="674"/>
      <c r="T3" s="675"/>
    </row>
    <row r="4" spans="1:28" s="3" customFormat="1" ht="24" customHeight="1" x14ac:dyDescent="0.15">
      <c r="A4" s="172" t="s">
        <v>145</v>
      </c>
      <c r="B4" s="406"/>
      <c r="C4" s="662" t="str">
        <f>양식4!B8</f>
        <v>홍길동</v>
      </c>
      <c r="D4" s="662"/>
      <c r="E4" s="406"/>
      <c r="F4" s="664"/>
      <c r="G4" s="664"/>
      <c r="H4" s="406"/>
      <c r="I4" s="406"/>
      <c r="J4" s="406"/>
      <c r="K4" s="406"/>
      <c r="L4" s="406"/>
      <c r="M4" s="406"/>
      <c r="N4" s="406"/>
      <c r="P4" s="673"/>
      <c r="Q4" s="674"/>
      <c r="R4" s="674"/>
      <c r="S4" s="674"/>
      <c r="T4" s="675"/>
    </row>
    <row r="5" spans="1:28" s="3" customFormat="1" ht="24" customHeight="1" x14ac:dyDescent="0.15">
      <c r="A5" s="172" t="s">
        <v>411</v>
      </c>
      <c r="B5" s="406"/>
      <c r="C5" s="29"/>
      <c r="D5" s="254">
        <f>INT(I5/365)</f>
        <v>11</v>
      </c>
      <c r="E5" s="173" t="s">
        <v>146</v>
      </c>
      <c r="F5" s="254">
        <f>INT((I5-D5*365)/30)</f>
        <v>6</v>
      </c>
      <c r="G5" s="174" t="s">
        <v>147</v>
      </c>
      <c r="H5" s="172" t="s">
        <v>148</v>
      </c>
      <c r="I5" s="180">
        <f>N27</f>
        <v>4205</v>
      </c>
      <c r="J5" s="172" t="s">
        <v>149</v>
      </c>
      <c r="K5" s="406"/>
      <c r="L5" s="406"/>
      <c r="M5" s="406"/>
      <c r="N5" s="406"/>
      <c r="P5" s="687" t="s">
        <v>410</v>
      </c>
      <c r="Q5" s="688"/>
      <c r="R5" s="688"/>
      <c r="S5" s="688"/>
      <c r="T5" s="689"/>
    </row>
    <row r="6" spans="1:28" s="3" customFormat="1" ht="24" customHeight="1" x14ac:dyDescent="0.15">
      <c r="A6" s="663"/>
      <c r="B6" s="663"/>
      <c r="C6" s="648">
        <v>6</v>
      </c>
      <c r="D6" s="648"/>
      <c r="E6" s="179" t="s">
        <v>154</v>
      </c>
      <c r="F6" s="128"/>
      <c r="G6" s="129"/>
      <c r="J6" s="406"/>
      <c r="K6" s="406"/>
      <c r="L6" s="406"/>
      <c r="M6" s="406"/>
      <c r="N6" s="406"/>
      <c r="P6" s="690"/>
      <c r="Q6" s="691"/>
      <c r="R6" s="691"/>
      <c r="S6" s="691"/>
      <c r="T6" s="692"/>
    </row>
    <row r="7" spans="1:28" s="3" customFormat="1" ht="24" customHeight="1" thickBot="1" x14ac:dyDescent="0.2">
      <c r="A7" s="24"/>
      <c r="B7" s="24"/>
      <c r="C7" s="30"/>
      <c r="D7" s="406"/>
      <c r="E7" s="406"/>
      <c r="F7" s="13"/>
      <c r="G7" s="13"/>
      <c r="H7" s="13"/>
      <c r="I7" s="13"/>
      <c r="J7" s="13"/>
      <c r="K7" s="13"/>
      <c r="L7" s="13"/>
      <c r="M7" s="13"/>
      <c r="N7" s="13"/>
      <c r="P7" s="456" t="s">
        <v>383</v>
      </c>
      <c r="Q7" s="482"/>
      <c r="R7" s="482"/>
      <c r="S7" s="482"/>
      <c r="T7" s="483"/>
    </row>
    <row r="8" spans="1:28" ht="30" customHeight="1" x14ac:dyDescent="0.15">
      <c r="A8" s="654" t="s">
        <v>1</v>
      </c>
      <c r="B8" s="652"/>
      <c r="C8" s="652"/>
      <c r="D8" s="653"/>
      <c r="E8" s="651" t="s">
        <v>11</v>
      </c>
      <c r="F8" s="653"/>
      <c r="G8" s="651" t="s">
        <v>150</v>
      </c>
      <c r="H8" s="652"/>
      <c r="I8" s="652"/>
      <c r="J8" s="653"/>
      <c r="K8" s="649" t="s">
        <v>2</v>
      </c>
      <c r="L8" s="649" t="s">
        <v>151</v>
      </c>
      <c r="M8" s="651" t="s">
        <v>153</v>
      </c>
      <c r="N8" s="646" t="s">
        <v>152</v>
      </c>
    </row>
    <row r="9" spans="1:28" ht="30.75" customHeight="1" thickBot="1" x14ac:dyDescent="0.2">
      <c r="A9" s="655"/>
      <c r="B9" s="656"/>
      <c r="C9" s="656"/>
      <c r="D9" s="657"/>
      <c r="E9" s="658"/>
      <c r="F9" s="657"/>
      <c r="G9" s="175" t="s">
        <v>3</v>
      </c>
      <c r="H9" s="176" t="s">
        <v>6</v>
      </c>
      <c r="I9" s="177" t="s">
        <v>4</v>
      </c>
      <c r="J9" s="178" t="s">
        <v>5</v>
      </c>
      <c r="K9" s="650"/>
      <c r="L9" s="650"/>
      <c r="M9" s="658"/>
      <c r="N9" s="647"/>
    </row>
    <row r="10" spans="1:28" ht="39.75" customHeight="1" thickTop="1" x14ac:dyDescent="0.15">
      <c r="A10" s="665" t="s">
        <v>407</v>
      </c>
      <c r="B10" s="666"/>
      <c r="C10" s="666"/>
      <c r="D10" s="667"/>
      <c r="E10" s="668" t="s">
        <v>406</v>
      </c>
      <c r="F10" s="669"/>
      <c r="G10" s="18">
        <v>35787</v>
      </c>
      <c r="H10" s="28" t="s">
        <v>6</v>
      </c>
      <c r="I10" s="19">
        <v>36306</v>
      </c>
      <c r="J10" s="478">
        <f>I10-G10+1</f>
        <v>520</v>
      </c>
      <c r="K10" s="270" t="s">
        <v>253</v>
      </c>
      <c r="L10" s="146" t="s">
        <v>234</v>
      </c>
      <c r="M10" s="251">
        <v>1</v>
      </c>
      <c r="N10" s="479">
        <f>INT(J10*M10)</f>
        <v>520</v>
      </c>
    </row>
    <row r="11" spans="1:28" ht="39.75" customHeight="1" x14ac:dyDescent="0.15">
      <c r="A11" s="641" t="s">
        <v>407</v>
      </c>
      <c r="B11" s="642"/>
      <c r="C11" s="642"/>
      <c r="D11" s="643"/>
      <c r="E11" s="670" t="s">
        <v>406</v>
      </c>
      <c r="F11" s="671"/>
      <c r="G11" s="15">
        <v>35916</v>
      </c>
      <c r="H11" s="17" t="s">
        <v>6</v>
      </c>
      <c r="I11" s="16">
        <v>36160</v>
      </c>
      <c r="J11" s="478">
        <f>ROUND((IF(I11&lt;I10,0,IF(G11&gt;=I10,(I11-G11+1),(I11-I10+1)))),0)</f>
        <v>0</v>
      </c>
      <c r="K11" s="252" t="s">
        <v>253</v>
      </c>
      <c r="L11" s="147" t="s">
        <v>234</v>
      </c>
      <c r="M11" s="253">
        <v>1</v>
      </c>
      <c r="N11" s="479">
        <f>INT(J11*M11)</f>
        <v>0</v>
      </c>
    </row>
    <row r="12" spans="1:28" ht="39.75" customHeight="1" x14ac:dyDescent="0.15">
      <c r="A12" s="641" t="s">
        <v>407</v>
      </c>
      <c r="B12" s="642"/>
      <c r="C12" s="642"/>
      <c r="D12" s="643"/>
      <c r="E12" s="644" t="s">
        <v>406</v>
      </c>
      <c r="F12" s="645"/>
      <c r="G12" s="15">
        <v>36860</v>
      </c>
      <c r="H12" s="17" t="s">
        <v>6</v>
      </c>
      <c r="I12" s="16">
        <v>36890</v>
      </c>
      <c r="J12" s="478">
        <f t="shared" ref="J12:J26" si="0">ROUND((IF(I12&lt;I11,0,IF(G12&gt;=I11,(I12-G12+1),(I12-I11+1)))),0)</f>
        <v>31</v>
      </c>
      <c r="K12" s="252" t="s">
        <v>253</v>
      </c>
      <c r="L12" s="147" t="s">
        <v>234</v>
      </c>
      <c r="M12" s="253">
        <v>1</v>
      </c>
      <c r="N12" s="479">
        <f>INT(J12*M12)</f>
        <v>31</v>
      </c>
    </row>
    <row r="13" spans="1:28" ht="39.75" customHeight="1" x14ac:dyDescent="0.15">
      <c r="A13" s="641" t="s">
        <v>407</v>
      </c>
      <c r="B13" s="642"/>
      <c r="C13" s="642"/>
      <c r="D13" s="643"/>
      <c r="E13" s="644" t="s">
        <v>406</v>
      </c>
      <c r="F13" s="645"/>
      <c r="G13" s="15">
        <v>36893</v>
      </c>
      <c r="H13" s="17"/>
      <c r="I13" s="16">
        <v>40546</v>
      </c>
      <c r="J13" s="478">
        <f t="shared" si="0"/>
        <v>3654</v>
      </c>
      <c r="K13" s="252" t="s">
        <v>331</v>
      </c>
      <c r="L13" s="147" t="s">
        <v>332</v>
      </c>
      <c r="M13" s="253">
        <v>1</v>
      </c>
      <c r="N13" s="479">
        <f>INT(J13*M13)</f>
        <v>3654</v>
      </c>
    </row>
    <row r="14" spans="1:28" ht="39.75" customHeight="1" x14ac:dyDescent="0.15">
      <c r="A14" s="641"/>
      <c r="B14" s="642"/>
      <c r="C14" s="642"/>
      <c r="D14" s="643"/>
      <c r="E14" s="644"/>
      <c r="F14" s="645"/>
      <c r="G14" s="15"/>
      <c r="H14" s="17"/>
      <c r="I14" s="16"/>
      <c r="J14" s="478">
        <f t="shared" si="0"/>
        <v>0</v>
      </c>
      <c r="K14" s="252"/>
      <c r="L14" s="147"/>
      <c r="M14" s="253"/>
      <c r="N14" s="480"/>
    </row>
    <row r="15" spans="1:28" s="151" customFormat="1" ht="39.75" customHeight="1" x14ac:dyDescent="0.15">
      <c r="A15" s="641"/>
      <c r="B15" s="642"/>
      <c r="C15" s="642"/>
      <c r="D15" s="643"/>
      <c r="E15" s="644"/>
      <c r="F15" s="645"/>
      <c r="G15" s="15"/>
      <c r="H15" s="17"/>
      <c r="I15" s="16"/>
      <c r="J15" s="478">
        <f t="shared" si="0"/>
        <v>1</v>
      </c>
      <c r="K15" s="252"/>
      <c r="L15" s="147"/>
      <c r="M15" s="253"/>
      <c r="N15" s="480"/>
    </row>
    <row r="16" spans="1:28" ht="39.75" customHeight="1" x14ac:dyDescent="0.15">
      <c r="A16" s="641"/>
      <c r="B16" s="642"/>
      <c r="C16" s="642"/>
      <c r="D16" s="643"/>
      <c r="E16" s="644"/>
      <c r="F16" s="645"/>
      <c r="G16" s="15"/>
      <c r="H16" s="17"/>
      <c r="I16" s="16"/>
      <c r="J16" s="478">
        <f t="shared" si="0"/>
        <v>1</v>
      </c>
      <c r="K16" s="252"/>
      <c r="L16" s="147"/>
      <c r="M16" s="253"/>
      <c r="N16" s="480"/>
    </row>
    <row r="17" spans="1:14" ht="39.75" customHeight="1" x14ac:dyDescent="0.15">
      <c r="A17" s="641"/>
      <c r="B17" s="642"/>
      <c r="C17" s="642"/>
      <c r="D17" s="643"/>
      <c r="E17" s="644"/>
      <c r="F17" s="645"/>
      <c r="G17" s="15"/>
      <c r="H17" s="17"/>
      <c r="I17" s="16"/>
      <c r="J17" s="478">
        <f t="shared" si="0"/>
        <v>1</v>
      </c>
      <c r="K17" s="252"/>
      <c r="L17" s="147"/>
      <c r="M17" s="253"/>
      <c r="N17" s="480"/>
    </row>
    <row r="18" spans="1:14" ht="39.75" customHeight="1" x14ac:dyDescent="0.15">
      <c r="A18" s="641"/>
      <c r="B18" s="642"/>
      <c r="C18" s="642"/>
      <c r="D18" s="643"/>
      <c r="E18" s="644"/>
      <c r="F18" s="645"/>
      <c r="G18" s="15"/>
      <c r="H18" s="17"/>
      <c r="I18" s="16"/>
      <c r="J18" s="478">
        <f t="shared" si="0"/>
        <v>1</v>
      </c>
      <c r="K18" s="252"/>
      <c r="L18" s="147"/>
      <c r="M18" s="253"/>
      <c r="N18" s="480"/>
    </row>
    <row r="19" spans="1:14" ht="39.75" customHeight="1" x14ac:dyDescent="0.15">
      <c r="A19" s="641"/>
      <c r="B19" s="642"/>
      <c r="C19" s="642"/>
      <c r="D19" s="643"/>
      <c r="E19" s="644"/>
      <c r="F19" s="645"/>
      <c r="G19" s="15"/>
      <c r="H19" s="17"/>
      <c r="I19" s="16"/>
      <c r="J19" s="478">
        <f t="shared" si="0"/>
        <v>1</v>
      </c>
      <c r="K19" s="252"/>
      <c r="L19" s="147"/>
      <c r="M19" s="253"/>
      <c r="N19" s="480"/>
    </row>
    <row r="20" spans="1:14" ht="39.75" customHeight="1" x14ac:dyDescent="0.15">
      <c r="A20" s="641"/>
      <c r="B20" s="642"/>
      <c r="C20" s="642"/>
      <c r="D20" s="643"/>
      <c r="E20" s="644"/>
      <c r="F20" s="645"/>
      <c r="G20" s="15"/>
      <c r="H20" s="17"/>
      <c r="I20" s="16"/>
      <c r="J20" s="478">
        <f t="shared" si="0"/>
        <v>1</v>
      </c>
      <c r="K20" s="252"/>
      <c r="L20" s="147"/>
      <c r="M20" s="253"/>
      <c r="N20" s="480"/>
    </row>
    <row r="21" spans="1:14" ht="39.75" customHeight="1" x14ac:dyDescent="0.15">
      <c r="A21" s="641"/>
      <c r="B21" s="642"/>
      <c r="C21" s="642"/>
      <c r="D21" s="643"/>
      <c r="E21" s="644"/>
      <c r="F21" s="645"/>
      <c r="G21" s="15"/>
      <c r="H21" s="17"/>
      <c r="I21" s="16"/>
      <c r="J21" s="478">
        <f t="shared" si="0"/>
        <v>1</v>
      </c>
      <c r="K21" s="252"/>
      <c r="L21" s="147"/>
      <c r="M21" s="253"/>
      <c r="N21" s="480"/>
    </row>
    <row r="22" spans="1:14" ht="39.75" customHeight="1" x14ac:dyDescent="0.15">
      <c r="A22" s="641"/>
      <c r="B22" s="642"/>
      <c r="C22" s="642"/>
      <c r="D22" s="643"/>
      <c r="E22" s="644"/>
      <c r="F22" s="645"/>
      <c r="G22" s="15"/>
      <c r="H22" s="17"/>
      <c r="I22" s="16"/>
      <c r="J22" s="478">
        <f t="shared" si="0"/>
        <v>1</v>
      </c>
      <c r="K22" s="252"/>
      <c r="L22" s="147"/>
      <c r="M22" s="253"/>
      <c r="N22" s="480"/>
    </row>
    <row r="23" spans="1:14" ht="39.75" customHeight="1" x14ac:dyDescent="0.15">
      <c r="A23" s="641"/>
      <c r="B23" s="642"/>
      <c r="C23" s="642"/>
      <c r="D23" s="643"/>
      <c r="E23" s="644"/>
      <c r="F23" s="645"/>
      <c r="G23" s="15"/>
      <c r="H23" s="17"/>
      <c r="I23" s="16"/>
      <c r="J23" s="478">
        <f t="shared" si="0"/>
        <v>1</v>
      </c>
      <c r="K23" s="252"/>
      <c r="L23" s="147"/>
      <c r="M23" s="253"/>
      <c r="N23" s="480"/>
    </row>
    <row r="24" spans="1:14" ht="39.75" customHeight="1" x14ac:dyDescent="0.15">
      <c r="A24" s="641"/>
      <c r="B24" s="642"/>
      <c r="C24" s="642"/>
      <c r="D24" s="643"/>
      <c r="E24" s="644"/>
      <c r="F24" s="645"/>
      <c r="G24" s="15"/>
      <c r="H24" s="17"/>
      <c r="I24" s="16"/>
      <c r="J24" s="478">
        <f t="shared" si="0"/>
        <v>1</v>
      </c>
      <c r="K24" s="252"/>
      <c r="L24" s="147"/>
      <c r="M24" s="253"/>
      <c r="N24" s="480"/>
    </row>
    <row r="25" spans="1:14" ht="39.75" customHeight="1" x14ac:dyDescent="0.15">
      <c r="A25" s="641"/>
      <c r="B25" s="642"/>
      <c r="C25" s="642"/>
      <c r="D25" s="643"/>
      <c r="E25" s="644"/>
      <c r="F25" s="645"/>
      <c r="G25" s="15"/>
      <c r="H25" s="17"/>
      <c r="I25" s="16"/>
      <c r="J25" s="478">
        <f t="shared" si="0"/>
        <v>1</v>
      </c>
      <c r="K25" s="252"/>
      <c r="L25" s="147"/>
      <c r="M25" s="253"/>
      <c r="N25" s="480"/>
    </row>
    <row r="26" spans="1:14" ht="39.75" customHeight="1" thickBot="1" x14ac:dyDescent="0.2">
      <c r="A26" s="641"/>
      <c r="B26" s="642"/>
      <c r="C26" s="642"/>
      <c r="D26" s="643"/>
      <c r="E26" s="644"/>
      <c r="F26" s="645"/>
      <c r="G26" s="15"/>
      <c r="H26" s="17"/>
      <c r="I26" s="16"/>
      <c r="J26" s="478">
        <f t="shared" si="0"/>
        <v>1</v>
      </c>
      <c r="K26" s="252"/>
      <c r="L26" s="147"/>
      <c r="M26" s="253"/>
      <c r="N26" s="480"/>
    </row>
    <row r="27" spans="1:14" ht="39.75" customHeight="1" thickTop="1" thickBot="1" x14ac:dyDescent="0.2">
      <c r="A27" s="659" t="s">
        <v>0</v>
      </c>
      <c r="B27" s="660"/>
      <c r="C27" s="660"/>
      <c r="D27" s="660"/>
      <c r="E27" s="660"/>
      <c r="F27" s="661"/>
      <c r="G27" s="20"/>
      <c r="H27" s="21"/>
      <c r="I27" s="22"/>
      <c r="J27" s="38">
        <f>SUM(J10:J26)</f>
        <v>4217</v>
      </c>
      <c r="K27" s="154"/>
      <c r="L27" s="148"/>
      <c r="M27" s="149"/>
      <c r="N27" s="481">
        <f>SUM(N10:N26)</f>
        <v>4205</v>
      </c>
    </row>
    <row r="28" spans="1:14" ht="39.75" customHeight="1" x14ac:dyDescent="0.15">
      <c r="A28" s="623" t="s">
        <v>301</v>
      </c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403"/>
    </row>
    <row r="29" spans="1:14" ht="39.75" customHeight="1" x14ac:dyDescent="0.15">
      <c r="A29" s="403"/>
      <c r="B29" s="403"/>
      <c r="C29" s="403"/>
      <c r="D29" s="403"/>
      <c r="E29" s="403"/>
      <c r="F29" s="403"/>
      <c r="G29" s="403"/>
      <c r="H29" s="403"/>
      <c r="I29" s="403"/>
      <c r="J29" s="403"/>
      <c r="K29" s="403"/>
      <c r="L29" s="403"/>
      <c r="M29" s="403"/>
      <c r="N29" s="403"/>
    </row>
    <row r="30" spans="1:14" ht="39.75" customHeight="1" x14ac:dyDescent="0.15">
      <c r="A30" s="403"/>
      <c r="B30" s="403"/>
      <c r="C30" s="403"/>
      <c r="D30" s="403"/>
      <c r="E30" s="403"/>
      <c r="F30" s="403"/>
      <c r="G30" s="403"/>
      <c r="H30" s="403"/>
      <c r="I30" s="403"/>
      <c r="J30" s="403"/>
      <c r="K30" s="403"/>
      <c r="L30" s="403"/>
      <c r="M30" s="403"/>
      <c r="N30" s="403"/>
    </row>
    <row r="31" spans="1:14" ht="39.950000000000003" customHeight="1" x14ac:dyDescent="0.15">
      <c r="A31" s="172" t="s">
        <v>144</v>
      </c>
      <c r="B31" s="172"/>
      <c r="C31" s="34" t="str">
        <f>양식4!A9</f>
        <v>보조감리원</v>
      </c>
      <c r="D31" s="34"/>
      <c r="E31" s="406"/>
      <c r="F31" s="686"/>
      <c r="G31" s="686"/>
      <c r="H31" s="406"/>
      <c r="I31" s="406"/>
      <c r="J31" s="685"/>
      <c r="K31" s="685"/>
      <c r="L31" s="405"/>
      <c r="M31" s="155"/>
      <c r="N31" s="27"/>
    </row>
    <row r="32" spans="1:14" ht="39.950000000000003" customHeight="1" x14ac:dyDescent="0.15">
      <c r="A32" s="172" t="s">
        <v>145</v>
      </c>
      <c r="B32" s="406"/>
      <c r="C32" s="662" t="str">
        <f>양식4!B10</f>
        <v>홍길이</v>
      </c>
      <c r="D32" s="662"/>
      <c r="E32" s="406"/>
      <c r="F32" s="664"/>
      <c r="G32" s="664"/>
      <c r="H32" s="406"/>
      <c r="I32" s="406"/>
      <c r="J32" s="406"/>
      <c r="K32" s="406"/>
      <c r="L32" s="406"/>
      <c r="M32" s="406"/>
      <c r="N32" s="406"/>
    </row>
    <row r="33" spans="1:14" ht="39.950000000000003" customHeight="1" x14ac:dyDescent="0.15">
      <c r="A33" s="172" t="s">
        <v>411</v>
      </c>
      <c r="B33" s="406"/>
      <c r="C33" s="29"/>
      <c r="D33" s="254">
        <f>INT(I33/365)</f>
        <v>11</v>
      </c>
      <c r="E33" s="173" t="s">
        <v>146</v>
      </c>
      <c r="F33" s="254">
        <f>INT((I33-D33*365)/30)</f>
        <v>6</v>
      </c>
      <c r="G33" s="174" t="s">
        <v>147</v>
      </c>
      <c r="H33" s="172" t="s">
        <v>148</v>
      </c>
      <c r="I33" s="180">
        <f>N55</f>
        <v>4205</v>
      </c>
      <c r="J33" s="172" t="s">
        <v>149</v>
      </c>
      <c r="K33" s="406"/>
      <c r="L33" s="406"/>
      <c r="M33" s="406"/>
      <c r="N33" s="406"/>
    </row>
    <row r="34" spans="1:14" ht="39.950000000000003" customHeight="1" x14ac:dyDescent="0.15">
      <c r="A34" s="663"/>
      <c r="B34" s="663"/>
      <c r="C34" s="648">
        <v>6</v>
      </c>
      <c r="D34" s="648"/>
      <c r="E34" s="179" t="s">
        <v>154</v>
      </c>
      <c r="F34" s="128"/>
      <c r="G34" s="129"/>
      <c r="H34" s="3"/>
      <c r="I34" s="3"/>
      <c r="J34" s="406"/>
      <c r="K34" s="406"/>
      <c r="L34" s="406"/>
      <c r="M34" s="406"/>
      <c r="N34" s="406"/>
    </row>
    <row r="35" spans="1:14" ht="39.950000000000003" customHeight="1" thickBot="1" x14ac:dyDescent="0.2">
      <c r="A35" s="24"/>
      <c r="B35" s="24"/>
      <c r="C35" s="30"/>
      <c r="D35" s="406"/>
      <c r="E35" s="406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39.950000000000003" customHeight="1" x14ac:dyDescent="0.15">
      <c r="A36" s="654" t="s">
        <v>1</v>
      </c>
      <c r="B36" s="652"/>
      <c r="C36" s="652"/>
      <c r="D36" s="653"/>
      <c r="E36" s="651" t="s">
        <v>11</v>
      </c>
      <c r="F36" s="653"/>
      <c r="G36" s="651" t="s">
        <v>150</v>
      </c>
      <c r="H36" s="652"/>
      <c r="I36" s="652"/>
      <c r="J36" s="653"/>
      <c r="K36" s="649" t="s">
        <v>2</v>
      </c>
      <c r="L36" s="649" t="s">
        <v>151</v>
      </c>
      <c r="M36" s="651" t="s">
        <v>153</v>
      </c>
      <c r="N36" s="646" t="s">
        <v>152</v>
      </c>
    </row>
    <row r="37" spans="1:14" ht="39.950000000000003" customHeight="1" thickBot="1" x14ac:dyDescent="0.2">
      <c r="A37" s="655"/>
      <c r="B37" s="656"/>
      <c r="C37" s="656"/>
      <c r="D37" s="657"/>
      <c r="E37" s="658"/>
      <c r="F37" s="657"/>
      <c r="G37" s="175" t="s">
        <v>3</v>
      </c>
      <c r="H37" s="176" t="s">
        <v>6</v>
      </c>
      <c r="I37" s="177" t="s">
        <v>4</v>
      </c>
      <c r="J37" s="178" t="s">
        <v>5</v>
      </c>
      <c r="K37" s="650"/>
      <c r="L37" s="650"/>
      <c r="M37" s="658"/>
      <c r="N37" s="647"/>
    </row>
    <row r="38" spans="1:14" ht="39.950000000000003" customHeight="1" thickTop="1" x14ac:dyDescent="0.15">
      <c r="A38" s="665" t="s">
        <v>407</v>
      </c>
      <c r="B38" s="666"/>
      <c r="C38" s="666"/>
      <c r="D38" s="667"/>
      <c r="E38" s="668" t="s">
        <v>406</v>
      </c>
      <c r="F38" s="669"/>
      <c r="G38" s="18">
        <v>35787</v>
      </c>
      <c r="H38" s="28" t="s">
        <v>6</v>
      </c>
      <c r="I38" s="19">
        <v>36306</v>
      </c>
      <c r="J38" s="478">
        <f>I38-G38+1</f>
        <v>520</v>
      </c>
      <c r="K38" s="270" t="s">
        <v>253</v>
      </c>
      <c r="L38" s="146" t="s">
        <v>234</v>
      </c>
      <c r="M38" s="251">
        <v>1</v>
      </c>
      <c r="N38" s="479">
        <f>INT(J38*M38)</f>
        <v>520</v>
      </c>
    </row>
    <row r="39" spans="1:14" ht="39.950000000000003" customHeight="1" x14ac:dyDescent="0.15">
      <c r="A39" s="641" t="s">
        <v>407</v>
      </c>
      <c r="B39" s="642"/>
      <c r="C39" s="642"/>
      <c r="D39" s="643"/>
      <c r="E39" s="670" t="s">
        <v>406</v>
      </c>
      <c r="F39" s="671"/>
      <c r="G39" s="15">
        <v>35916</v>
      </c>
      <c r="H39" s="17" t="s">
        <v>6</v>
      </c>
      <c r="I39" s="16">
        <v>36160</v>
      </c>
      <c r="J39" s="478">
        <f>ROUND((IF(I39&lt;I38,0,IF(G39&gt;=I38,(I39-G39+1),(I39-I38+1)))),0)</f>
        <v>0</v>
      </c>
      <c r="K39" s="252" t="s">
        <v>253</v>
      </c>
      <c r="L39" s="147" t="s">
        <v>234</v>
      </c>
      <c r="M39" s="253">
        <v>1</v>
      </c>
      <c r="N39" s="479">
        <f>INT(J39*M39)</f>
        <v>0</v>
      </c>
    </row>
    <row r="40" spans="1:14" ht="39.950000000000003" customHeight="1" x14ac:dyDescent="0.15">
      <c r="A40" s="641" t="s">
        <v>407</v>
      </c>
      <c r="B40" s="642"/>
      <c r="C40" s="642"/>
      <c r="D40" s="643"/>
      <c r="E40" s="644" t="s">
        <v>406</v>
      </c>
      <c r="F40" s="645"/>
      <c r="G40" s="15">
        <v>36860</v>
      </c>
      <c r="H40" s="17" t="s">
        <v>6</v>
      </c>
      <c r="I40" s="16">
        <v>36890</v>
      </c>
      <c r="J40" s="478">
        <f t="shared" ref="J40:J54" si="1">ROUND((IF(I40&lt;I39,0,IF(G40&gt;=I39,(I40-G40+1),(I40-I39+1)))),0)</f>
        <v>31</v>
      </c>
      <c r="K40" s="252" t="s">
        <v>253</v>
      </c>
      <c r="L40" s="147" t="s">
        <v>234</v>
      </c>
      <c r="M40" s="253">
        <v>1</v>
      </c>
      <c r="N40" s="479">
        <f>INT(J40*M40)</f>
        <v>31</v>
      </c>
    </row>
    <row r="41" spans="1:14" ht="39.950000000000003" customHeight="1" x14ac:dyDescent="0.15">
      <c r="A41" s="641" t="s">
        <v>407</v>
      </c>
      <c r="B41" s="642"/>
      <c r="C41" s="642"/>
      <c r="D41" s="643"/>
      <c r="E41" s="644" t="s">
        <v>406</v>
      </c>
      <c r="F41" s="645"/>
      <c r="G41" s="15">
        <v>36893</v>
      </c>
      <c r="H41" s="17"/>
      <c r="I41" s="16">
        <v>40546</v>
      </c>
      <c r="J41" s="478">
        <f t="shared" si="1"/>
        <v>3654</v>
      </c>
      <c r="K41" s="252" t="s">
        <v>331</v>
      </c>
      <c r="L41" s="147" t="s">
        <v>332</v>
      </c>
      <c r="M41" s="253">
        <v>1</v>
      </c>
      <c r="N41" s="479">
        <f>INT(J41*M41)</f>
        <v>3654</v>
      </c>
    </row>
    <row r="42" spans="1:14" ht="39.950000000000003" customHeight="1" x14ac:dyDescent="0.15">
      <c r="A42" s="641"/>
      <c r="B42" s="642"/>
      <c r="C42" s="642"/>
      <c r="D42" s="643"/>
      <c r="E42" s="644"/>
      <c r="F42" s="645"/>
      <c r="G42" s="15"/>
      <c r="H42" s="17"/>
      <c r="I42" s="16"/>
      <c r="J42" s="478">
        <f t="shared" si="1"/>
        <v>0</v>
      </c>
      <c r="K42" s="252"/>
      <c r="L42" s="147"/>
      <c r="M42" s="253"/>
      <c r="N42" s="480"/>
    </row>
    <row r="43" spans="1:14" ht="39.950000000000003" customHeight="1" x14ac:dyDescent="0.15">
      <c r="A43" s="641"/>
      <c r="B43" s="642"/>
      <c r="C43" s="642"/>
      <c r="D43" s="643"/>
      <c r="E43" s="644"/>
      <c r="F43" s="645"/>
      <c r="G43" s="15"/>
      <c r="H43" s="17"/>
      <c r="I43" s="16"/>
      <c r="J43" s="478">
        <f t="shared" si="1"/>
        <v>1</v>
      </c>
      <c r="K43" s="252"/>
      <c r="L43" s="147"/>
      <c r="M43" s="253"/>
      <c r="N43" s="480"/>
    </row>
    <row r="44" spans="1:14" ht="39.950000000000003" customHeight="1" x14ac:dyDescent="0.15">
      <c r="A44" s="641"/>
      <c r="B44" s="642"/>
      <c r="C44" s="642"/>
      <c r="D44" s="643"/>
      <c r="E44" s="644"/>
      <c r="F44" s="645"/>
      <c r="G44" s="15"/>
      <c r="H44" s="17"/>
      <c r="I44" s="16"/>
      <c r="J44" s="478">
        <f t="shared" si="1"/>
        <v>1</v>
      </c>
      <c r="K44" s="252"/>
      <c r="L44" s="147"/>
      <c r="M44" s="253"/>
      <c r="N44" s="480"/>
    </row>
    <row r="45" spans="1:14" ht="39.950000000000003" customHeight="1" x14ac:dyDescent="0.15">
      <c r="A45" s="641"/>
      <c r="B45" s="642"/>
      <c r="C45" s="642"/>
      <c r="D45" s="643"/>
      <c r="E45" s="644"/>
      <c r="F45" s="645"/>
      <c r="G45" s="15"/>
      <c r="H45" s="17"/>
      <c r="I45" s="16"/>
      <c r="J45" s="478">
        <f t="shared" si="1"/>
        <v>1</v>
      </c>
      <c r="K45" s="252"/>
      <c r="L45" s="147"/>
      <c r="M45" s="253"/>
      <c r="N45" s="480"/>
    </row>
    <row r="46" spans="1:14" ht="39.950000000000003" customHeight="1" x14ac:dyDescent="0.15">
      <c r="A46" s="641"/>
      <c r="B46" s="642"/>
      <c r="C46" s="642"/>
      <c r="D46" s="643"/>
      <c r="E46" s="644"/>
      <c r="F46" s="645"/>
      <c r="G46" s="15"/>
      <c r="H46" s="17"/>
      <c r="I46" s="16"/>
      <c r="J46" s="478">
        <f t="shared" si="1"/>
        <v>1</v>
      </c>
      <c r="K46" s="252"/>
      <c r="L46" s="147"/>
      <c r="M46" s="253"/>
      <c r="N46" s="480"/>
    </row>
    <row r="47" spans="1:14" ht="39.950000000000003" customHeight="1" x14ac:dyDescent="0.15">
      <c r="A47" s="641"/>
      <c r="B47" s="642"/>
      <c r="C47" s="642"/>
      <c r="D47" s="643"/>
      <c r="E47" s="644"/>
      <c r="F47" s="645"/>
      <c r="G47" s="15"/>
      <c r="H47" s="17"/>
      <c r="I47" s="16"/>
      <c r="J47" s="478">
        <f t="shared" si="1"/>
        <v>1</v>
      </c>
      <c r="K47" s="252"/>
      <c r="L47" s="147"/>
      <c r="M47" s="253"/>
      <c r="N47" s="480"/>
    </row>
    <row r="48" spans="1:14" ht="39.950000000000003" customHeight="1" x14ac:dyDescent="0.15">
      <c r="A48" s="641"/>
      <c r="B48" s="642"/>
      <c r="C48" s="642"/>
      <c r="D48" s="643"/>
      <c r="E48" s="644"/>
      <c r="F48" s="645"/>
      <c r="G48" s="15"/>
      <c r="H48" s="17"/>
      <c r="I48" s="16"/>
      <c r="J48" s="478">
        <f t="shared" si="1"/>
        <v>1</v>
      </c>
      <c r="K48" s="252"/>
      <c r="L48" s="147"/>
      <c r="M48" s="253"/>
      <c r="N48" s="480"/>
    </row>
    <row r="49" spans="1:14" ht="39.950000000000003" customHeight="1" x14ac:dyDescent="0.15">
      <c r="A49" s="641"/>
      <c r="B49" s="642"/>
      <c r="C49" s="642"/>
      <c r="D49" s="643"/>
      <c r="E49" s="644"/>
      <c r="F49" s="645"/>
      <c r="G49" s="15"/>
      <c r="H49" s="17"/>
      <c r="I49" s="16"/>
      <c r="J49" s="478">
        <f t="shared" si="1"/>
        <v>1</v>
      </c>
      <c r="K49" s="252"/>
      <c r="L49" s="147"/>
      <c r="M49" s="253"/>
      <c r="N49" s="480"/>
    </row>
    <row r="50" spans="1:14" ht="39.950000000000003" customHeight="1" x14ac:dyDescent="0.15">
      <c r="A50" s="641"/>
      <c r="B50" s="642"/>
      <c r="C50" s="642"/>
      <c r="D50" s="643"/>
      <c r="E50" s="644"/>
      <c r="F50" s="645"/>
      <c r="G50" s="15"/>
      <c r="H50" s="17"/>
      <c r="I50" s="16"/>
      <c r="J50" s="478">
        <f t="shared" si="1"/>
        <v>1</v>
      </c>
      <c r="K50" s="252"/>
      <c r="L50" s="147"/>
      <c r="M50" s="253"/>
      <c r="N50" s="480"/>
    </row>
    <row r="51" spans="1:14" ht="39.950000000000003" customHeight="1" x14ac:dyDescent="0.15">
      <c r="A51" s="641"/>
      <c r="B51" s="642"/>
      <c r="C51" s="642"/>
      <c r="D51" s="643"/>
      <c r="E51" s="644"/>
      <c r="F51" s="645"/>
      <c r="G51" s="15"/>
      <c r="H51" s="17"/>
      <c r="I51" s="16"/>
      <c r="J51" s="478">
        <f t="shared" si="1"/>
        <v>1</v>
      </c>
      <c r="K51" s="252"/>
      <c r="L51" s="147"/>
      <c r="M51" s="253"/>
      <c r="N51" s="480"/>
    </row>
    <row r="52" spans="1:14" ht="39.950000000000003" customHeight="1" x14ac:dyDescent="0.15">
      <c r="A52" s="641"/>
      <c r="B52" s="642"/>
      <c r="C52" s="642"/>
      <c r="D52" s="643"/>
      <c r="E52" s="644"/>
      <c r="F52" s="645"/>
      <c r="G52" s="15"/>
      <c r="H52" s="17"/>
      <c r="I52" s="16"/>
      <c r="J52" s="478">
        <f t="shared" si="1"/>
        <v>1</v>
      </c>
      <c r="K52" s="252"/>
      <c r="L52" s="147"/>
      <c r="M52" s="253"/>
      <c r="N52" s="480"/>
    </row>
    <row r="53" spans="1:14" ht="39.950000000000003" customHeight="1" x14ac:dyDescent="0.15">
      <c r="A53" s="641"/>
      <c r="B53" s="642"/>
      <c r="C53" s="642"/>
      <c r="D53" s="643"/>
      <c r="E53" s="644"/>
      <c r="F53" s="645"/>
      <c r="G53" s="15"/>
      <c r="H53" s="17"/>
      <c r="I53" s="16"/>
      <c r="J53" s="478">
        <f t="shared" si="1"/>
        <v>1</v>
      </c>
      <c r="K53" s="252"/>
      <c r="L53" s="147"/>
      <c r="M53" s="253"/>
      <c r="N53" s="480"/>
    </row>
    <row r="54" spans="1:14" ht="39.950000000000003" customHeight="1" thickBot="1" x14ac:dyDescent="0.2">
      <c r="A54" s="641"/>
      <c r="B54" s="642"/>
      <c r="C54" s="642"/>
      <c r="D54" s="643"/>
      <c r="E54" s="644"/>
      <c r="F54" s="645"/>
      <c r="G54" s="15"/>
      <c r="H54" s="17"/>
      <c r="I54" s="16"/>
      <c r="J54" s="478">
        <f t="shared" si="1"/>
        <v>1</v>
      </c>
      <c r="K54" s="252"/>
      <c r="L54" s="147"/>
      <c r="M54" s="253"/>
      <c r="N54" s="480"/>
    </row>
    <row r="55" spans="1:14" ht="39.950000000000003" customHeight="1" thickTop="1" thickBot="1" x14ac:dyDescent="0.2">
      <c r="A55" s="659" t="s">
        <v>0</v>
      </c>
      <c r="B55" s="660"/>
      <c r="C55" s="660"/>
      <c r="D55" s="660"/>
      <c r="E55" s="660"/>
      <c r="F55" s="661"/>
      <c r="G55" s="20"/>
      <c r="H55" s="21"/>
      <c r="I55" s="22"/>
      <c r="J55" s="38">
        <f>SUM(J38:J54)</f>
        <v>4217</v>
      </c>
      <c r="K55" s="154"/>
      <c r="L55" s="148"/>
      <c r="M55" s="149"/>
      <c r="N55" s="481">
        <f>SUM(N38:N54)</f>
        <v>4205</v>
      </c>
    </row>
    <row r="56" spans="1:14" ht="39.950000000000003" customHeight="1" x14ac:dyDescent="0.15">
      <c r="A56" s="623" t="s">
        <v>301</v>
      </c>
      <c r="B56" s="623"/>
      <c r="C56" s="623"/>
      <c r="D56" s="623"/>
      <c r="E56" s="623"/>
      <c r="F56" s="623"/>
      <c r="G56" s="623"/>
      <c r="H56" s="623"/>
      <c r="I56" s="623"/>
      <c r="J56" s="623"/>
      <c r="K56" s="623"/>
      <c r="L56" s="623"/>
      <c r="M56" s="623"/>
      <c r="N56" s="403"/>
    </row>
  </sheetData>
  <mergeCells count="102">
    <mergeCell ref="A53:D53"/>
    <mergeCell ref="E53:F53"/>
    <mergeCell ref="A54:D54"/>
    <mergeCell ref="E54:F54"/>
    <mergeCell ref="A55:F55"/>
    <mergeCell ref="A56:M56"/>
    <mergeCell ref="A50:D50"/>
    <mergeCell ref="E50:F50"/>
    <mergeCell ref="A51:D51"/>
    <mergeCell ref="E51:F51"/>
    <mergeCell ref="A52:D52"/>
    <mergeCell ref="E52:F52"/>
    <mergeCell ref="A47:D47"/>
    <mergeCell ref="E47:F47"/>
    <mergeCell ref="A48:D48"/>
    <mergeCell ref="E48:F48"/>
    <mergeCell ref="A49:D49"/>
    <mergeCell ref="E49:F49"/>
    <mergeCell ref="A44:D44"/>
    <mergeCell ref="E44:F44"/>
    <mergeCell ref="A45:D45"/>
    <mergeCell ref="E45:F45"/>
    <mergeCell ref="A46:D46"/>
    <mergeCell ref="E46:F46"/>
    <mergeCell ref="A41:D41"/>
    <mergeCell ref="E41:F41"/>
    <mergeCell ref="A42:D42"/>
    <mergeCell ref="E42:F42"/>
    <mergeCell ref="A43:D43"/>
    <mergeCell ref="E43:F43"/>
    <mergeCell ref="N36:N37"/>
    <mergeCell ref="A38:D38"/>
    <mergeCell ref="E38:F38"/>
    <mergeCell ref="A39:D39"/>
    <mergeCell ref="E39:F39"/>
    <mergeCell ref="A40:D40"/>
    <mergeCell ref="E40:F40"/>
    <mergeCell ref="A36:D37"/>
    <mergeCell ref="E36:F37"/>
    <mergeCell ref="G36:J36"/>
    <mergeCell ref="K36:K37"/>
    <mergeCell ref="L36:L37"/>
    <mergeCell ref="M36:M37"/>
    <mergeCell ref="A28:M28"/>
    <mergeCell ref="F31:G31"/>
    <mergeCell ref="J31:K31"/>
    <mergeCell ref="C32:D32"/>
    <mergeCell ref="F32:G32"/>
    <mergeCell ref="A34:B34"/>
    <mergeCell ref="C34:D34"/>
    <mergeCell ref="A25:D25"/>
    <mergeCell ref="E25:F25"/>
    <mergeCell ref="A26:D26"/>
    <mergeCell ref="E26:F26"/>
    <mergeCell ref="A27:F27"/>
    <mergeCell ref="A22:D22"/>
    <mergeCell ref="E22:F22"/>
    <mergeCell ref="A23:D23"/>
    <mergeCell ref="E23:F23"/>
    <mergeCell ref="A24:D24"/>
    <mergeCell ref="E24:F24"/>
    <mergeCell ref="A19:D19"/>
    <mergeCell ref="E19:F19"/>
    <mergeCell ref="A20:D20"/>
    <mergeCell ref="E20:F20"/>
    <mergeCell ref="A21:D21"/>
    <mergeCell ref="E21:F21"/>
    <mergeCell ref="A16:D16"/>
    <mergeCell ref="E16:F16"/>
    <mergeCell ref="A17:D17"/>
    <mergeCell ref="E17:F17"/>
    <mergeCell ref="A18:D18"/>
    <mergeCell ref="E18:F18"/>
    <mergeCell ref="A13:D13"/>
    <mergeCell ref="E13:F13"/>
    <mergeCell ref="A14:D14"/>
    <mergeCell ref="E14:F14"/>
    <mergeCell ref="A15:D15"/>
    <mergeCell ref="E15:F15"/>
    <mergeCell ref="A11:D11"/>
    <mergeCell ref="E11:F11"/>
    <mergeCell ref="A12:D12"/>
    <mergeCell ref="E12:F12"/>
    <mergeCell ref="P5:T6"/>
    <mergeCell ref="A6:B6"/>
    <mergeCell ref="C6:D6"/>
    <mergeCell ref="A8:D9"/>
    <mergeCell ref="E8:F9"/>
    <mergeCell ref="G8:J8"/>
    <mergeCell ref="K8:K9"/>
    <mergeCell ref="L8:L9"/>
    <mergeCell ref="M8:M9"/>
    <mergeCell ref="N8:N9"/>
    <mergeCell ref="A1:N1"/>
    <mergeCell ref="P2:T2"/>
    <mergeCell ref="F3:G3"/>
    <mergeCell ref="J3:K3"/>
    <mergeCell ref="P3:T4"/>
    <mergeCell ref="C4:D4"/>
    <mergeCell ref="F4:G4"/>
    <mergeCell ref="A10:D10"/>
    <mergeCell ref="E10:F10"/>
  </mergeCells>
  <phoneticPr fontId="2" type="noConversion"/>
  <printOptions horizontalCentered="1"/>
  <pageMargins left="0.35433070866141736" right="0.51181102362204722" top="0.70866141732283472" bottom="0.35433070866141736" header="0.51181102362204722" footer="0.23622047244094491"/>
  <pageSetup paperSize="9" scale="65" orientation="portrait" r:id="rId1"/>
  <headerFooter alignWithMargins="0">
    <oddHeader>&amp;L[양식4-3]</oddHeader>
  </headerFooter>
  <rowBreaks count="1" manualBreakCount="1">
    <brk id="28" max="13" man="1"/>
  </row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56"/>
  <sheetViews>
    <sheetView view="pageBreakPreview" zoomScale="85" zoomScaleNormal="100" zoomScaleSheetLayoutView="85" workbookViewId="0">
      <selection sqref="A1:N1"/>
    </sheetView>
  </sheetViews>
  <sheetFormatPr defaultRowHeight="12" x14ac:dyDescent="0.15"/>
  <cols>
    <col min="1" max="2" width="9.5546875" style="395" customWidth="1"/>
    <col min="3" max="3" width="6" style="395" customWidth="1"/>
    <col min="4" max="4" width="11.5546875" style="395" customWidth="1"/>
    <col min="5" max="5" width="5.6640625" style="395" customWidth="1"/>
    <col min="6" max="6" width="7.44140625" style="395" customWidth="1"/>
    <col min="7" max="7" width="9.88671875" style="395" customWidth="1"/>
    <col min="8" max="8" width="1.77734375" style="395" customWidth="1"/>
    <col min="9" max="9" width="10.6640625" style="395" customWidth="1"/>
    <col min="10" max="10" width="9.44140625" style="395" customWidth="1"/>
    <col min="11" max="12" width="9.5546875" style="395" customWidth="1"/>
    <col min="13" max="14" width="10.77734375" style="395" customWidth="1"/>
    <col min="15" max="15" width="7" style="395" customWidth="1"/>
    <col min="16" max="16" width="14.44140625" style="395" customWidth="1"/>
    <col min="17" max="17" width="16.6640625" style="395" customWidth="1"/>
    <col min="18" max="18" width="13.33203125" style="395" customWidth="1"/>
    <col min="19" max="19" width="17" style="395" customWidth="1"/>
    <col min="20" max="20" width="9.77734375" style="395" customWidth="1"/>
    <col min="21" max="16384" width="8.88671875" style="395"/>
  </cols>
  <sheetData>
    <row r="1" spans="1:28" s="2" customFormat="1" ht="42" customHeight="1" thickBot="1" x14ac:dyDescent="0.2">
      <c r="A1" s="672" t="s">
        <v>415</v>
      </c>
      <c r="B1" s="672"/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AB1" s="7"/>
    </row>
    <row r="2" spans="1:28" s="2" customFormat="1" ht="30" customHeight="1" x14ac:dyDescent="0.15">
      <c r="A2" s="404"/>
      <c r="B2" s="404"/>
      <c r="C2" s="404"/>
      <c r="D2" s="404"/>
      <c r="E2" s="404"/>
      <c r="F2" s="404"/>
      <c r="G2" s="404"/>
      <c r="H2" s="404"/>
      <c r="I2" s="404"/>
      <c r="J2" s="404"/>
      <c r="K2" s="407"/>
      <c r="L2" s="407"/>
      <c r="M2" s="23"/>
      <c r="N2" s="407"/>
      <c r="P2" s="679" t="s">
        <v>382</v>
      </c>
      <c r="Q2" s="680"/>
      <c r="R2" s="680"/>
      <c r="S2" s="680"/>
      <c r="T2" s="681"/>
    </row>
    <row r="3" spans="1:28" s="3" customFormat="1" ht="24" customHeight="1" x14ac:dyDescent="0.15">
      <c r="A3" s="172" t="s">
        <v>144</v>
      </c>
      <c r="B3" s="172"/>
      <c r="C3" s="34" t="str">
        <f>양식4!A8</f>
        <v>책임감리원</v>
      </c>
      <c r="D3" s="34"/>
      <c r="E3" s="406"/>
      <c r="F3" s="686"/>
      <c r="G3" s="686"/>
      <c r="H3" s="406"/>
      <c r="I3" s="406"/>
      <c r="J3" s="685"/>
      <c r="K3" s="685"/>
      <c r="L3" s="405"/>
      <c r="M3" s="155"/>
      <c r="N3" s="27"/>
      <c r="P3" s="673" t="s">
        <v>409</v>
      </c>
      <c r="Q3" s="674"/>
      <c r="R3" s="674"/>
      <c r="S3" s="674"/>
      <c r="T3" s="675"/>
    </row>
    <row r="4" spans="1:28" s="3" customFormat="1" ht="24" customHeight="1" x14ac:dyDescent="0.15">
      <c r="A4" s="172" t="s">
        <v>145</v>
      </c>
      <c r="B4" s="406"/>
      <c r="C4" s="662" t="str">
        <f>양식4!B8</f>
        <v>홍길동</v>
      </c>
      <c r="D4" s="662"/>
      <c r="E4" s="406"/>
      <c r="F4" s="664"/>
      <c r="G4" s="664"/>
      <c r="H4" s="406"/>
      <c r="I4" s="406"/>
      <c r="J4" s="406"/>
      <c r="K4" s="406"/>
      <c r="L4" s="406"/>
      <c r="M4" s="406"/>
      <c r="N4" s="406"/>
      <c r="P4" s="673"/>
      <c r="Q4" s="674"/>
      <c r="R4" s="674"/>
      <c r="S4" s="674"/>
      <c r="T4" s="675"/>
    </row>
    <row r="5" spans="1:28" s="3" customFormat="1" ht="24" customHeight="1" x14ac:dyDescent="0.15">
      <c r="A5" s="172" t="s">
        <v>411</v>
      </c>
      <c r="B5" s="406"/>
      <c r="C5" s="29"/>
      <c r="D5" s="254">
        <f>INT(I5/365)</f>
        <v>11</v>
      </c>
      <c r="E5" s="173" t="s">
        <v>146</v>
      </c>
      <c r="F5" s="254">
        <f>INT((I5-D5*365)/30)</f>
        <v>6</v>
      </c>
      <c r="G5" s="174" t="s">
        <v>147</v>
      </c>
      <c r="H5" s="172" t="s">
        <v>148</v>
      </c>
      <c r="I5" s="180">
        <f>N27</f>
        <v>4205</v>
      </c>
      <c r="J5" s="172" t="s">
        <v>149</v>
      </c>
      <c r="K5" s="406"/>
      <c r="L5" s="406"/>
      <c r="M5" s="406"/>
      <c r="N5" s="406"/>
      <c r="P5" s="687" t="s">
        <v>412</v>
      </c>
      <c r="Q5" s="688"/>
      <c r="R5" s="688"/>
      <c r="S5" s="688"/>
      <c r="T5" s="689"/>
    </row>
    <row r="6" spans="1:28" s="3" customFormat="1" ht="24" customHeight="1" x14ac:dyDescent="0.15">
      <c r="A6" s="663"/>
      <c r="B6" s="663"/>
      <c r="C6" s="648">
        <v>3</v>
      </c>
      <c r="D6" s="648"/>
      <c r="E6" s="179" t="s">
        <v>154</v>
      </c>
      <c r="F6" s="128"/>
      <c r="G6" s="129"/>
      <c r="J6" s="406"/>
      <c r="K6" s="406"/>
      <c r="L6" s="406"/>
      <c r="M6" s="406"/>
      <c r="N6" s="406"/>
      <c r="P6" s="690"/>
      <c r="Q6" s="691"/>
      <c r="R6" s="691"/>
      <c r="S6" s="691"/>
      <c r="T6" s="692"/>
    </row>
    <row r="7" spans="1:28" s="3" customFormat="1" ht="24" customHeight="1" thickBot="1" x14ac:dyDescent="0.2">
      <c r="A7" s="24"/>
      <c r="B7" s="24"/>
      <c r="C7" s="30"/>
      <c r="D7" s="406"/>
      <c r="E7" s="406"/>
      <c r="F7" s="13"/>
      <c r="G7" s="13"/>
      <c r="H7" s="13"/>
      <c r="I7" s="13"/>
      <c r="J7" s="13"/>
      <c r="K7" s="13"/>
      <c r="L7" s="13"/>
      <c r="M7" s="13"/>
      <c r="N7" s="13"/>
      <c r="P7" s="456" t="s">
        <v>383</v>
      </c>
      <c r="Q7" s="482"/>
      <c r="R7" s="482"/>
      <c r="S7" s="482"/>
      <c r="T7" s="483"/>
    </row>
    <row r="8" spans="1:28" ht="30" customHeight="1" x14ac:dyDescent="0.15">
      <c r="A8" s="654" t="s">
        <v>1</v>
      </c>
      <c r="B8" s="652"/>
      <c r="C8" s="652"/>
      <c r="D8" s="653"/>
      <c r="E8" s="651" t="s">
        <v>11</v>
      </c>
      <c r="F8" s="653"/>
      <c r="G8" s="651" t="s">
        <v>150</v>
      </c>
      <c r="H8" s="652"/>
      <c r="I8" s="652"/>
      <c r="J8" s="653"/>
      <c r="K8" s="649" t="s">
        <v>2</v>
      </c>
      <c r="L8" s="649" t="s">
        <v>151</v>
      </c>
      <c r="M8" s="651" t="s">
        <v>153</v>
      </c>
      <c r="N8" s="646" t="s">
        <v>152</v>
      </c>
    </row>
    <row r="9" spans="1:28" ht="30.75" customHeight="1" thickBot="1" x14ac:dyDescent="0.2">
      <c r="A9" s="655"/>
      <c r="B9" s="656"/>
      <c r="C9" s="656"/>
      <c r="D9" s="657"/>
      <c r="E9" s="658"/>
      <c r="F9" s="657"/>
      <c r="G9" s="175" t="s">
        <v>3</v>
      </c>
      <c r="H9" s="176" t="s">
        <v>6</v>
      </c>
      <c r="I9" s="177" t="s">
        <v>4</v>
      </c>
      <c r="J9" s="178" t="s">
        <v>5</v>
      </c>
      <c r="K9" s="650"/>
      <c r="L9" s="650"/>
      <c r="M9" s="658"/>
      <c r="N9" s="647"/>
    </row>
    <row r="10" spans="1:28" ht="39.75" customHeight="1" thickTop="1" x14ac:dyDescent="0.15">
      <c r="A10" s="665" t="s">
        <v>407</v>
      </c>
      <c r="B10" s="666"/>
      <c r="C10" s="666"/>
      <c r="D10" s="667"/>
      <c r="E10" s="668" t="s">
        <v>406</v>
      </c>
      <c r="F10" s="669"/>
      <c r="G10" s="18">
        <v>35787</v>
      </c>
      <c r="H10" s="28" t="s">
        <v>6</v>
      </c>
      <c r="I10" s="19">
        <v>36306</v>
      </c>
      <c r="J10" s="478">
        <f>I10-G10+1</f>
        <v>520</v>
      </c>
      <c r="K10" s="270" t="s">
        <v>253</v>
      </c>
      <c r="L10" s="146" t="s">
        <v>234</v>
      </c>
      <c r="M10" s="251">
        <v>1</v>
      </c>
      <c r="N10" s="479">
        <f>INT(J10*M10)</f>
        <v>520</v>
      </c>
    </row>
    <row r="11" spans="1:28" ht="39.75" customHeight="1" x14ac:dyDescent="0.15">
      <c r="A11" s="641" t="s">
        <v>407</v>
      </c>
      <c r="B11" s="642"/>
      <c r="C11" s="642"/>
      <c r="D11" s="643"/>
      <c r="E11" s="670" t="s">
        <v>406</v>
      </c>
      <c r="F11" s="671"/>
      <c r="G11" s="15">
        <v>35916</v>
      </c>
      <c r="H11" s="17" t="s">
        <v>6</v>
      </c>
      <c r="I11" s="16">
        <v>36160</v>
      </c>
      <c r="J11" s="478">
        <f>ROUND((IF(I11&lt;I10,0,IF(G11&gt;=I10,(I11-G11+1),(I11-I10+1)))),0)</f>
        <v>0</v>
      </c>
      <c r="K11" s="252" t="s">
        <v>253</v>
      </c>
      <c r="L11" s="147" t="s">
        <v>234</v>
      </c>
      <c r="M11" s="253">
        <v>1</v>
      </c>
      <c r="N11" s="479">
        <f>INT(J11*M11)</f>
        <v>0</v>
      </c>
    </row>
    <row r="12" spans="1:28" ht="39.75" customHeight="1" x14ac:dyDescent="0.15">
      <c r="A12" s="641" t="s">
        <v>407</v>
      </c>
      <c r="B12" s="642"/>
      <c r="C12" s="642"/>
      <c r="D12" s="643"/>
      <c r="E12" s="644" t="s">
        <v>406</v>
      </c>
      <c r="F12" s="645"/>
      <c r="G12" s="15">
        <v>36860</v>
      </c>
      <c r="H12" s="17" t="s">
        <v>6</v>
      </c>
      <c r="I12" s="16">
        <v>36890</v>
      </c>
      <c r="J12" s="478">
        <f t="shared" ref="J12:J26" si="0">ROUND((IF(I12&lt;I11,0,IF(G12&gt;=I11,(I12-G12+1),(I12-I11+1)))),0)</f>
        <v>31</v>
      </c>
      <c r="K12" s="252" t="s">
        <v>253</v>
      </c>
      <c r="L12" s="147" t="s">
        <v>234</v>
      </c>
      <c r="M12" s="253">
        <v>1</v>
      </c>
      <c r="N12" s="479">
        <f>INT(J12*M12)</f>
        <v>31</v>
      </c>
    </row>
    <row r="13" spans="1:28" ht="39.75" customHeight="1" x14ac:dyDescent="0.15">
      <c r="A13" s="641" t="s">
        <v>407</v>
      </c>
      <c r="B13" s="642"/>
      <c r="C13" s="642"/>
      <c r="D13" s="643"/>
      <c r="E13" s="644" t="s">
        <v>406</v>
      </c>
      <c r="F13" s="645"/>
      <c r="G13" s="15">
        <v>36893</v>
      </c>
      <c r="H13" s="17"/>
      <c r="I13" s="16">
        <v>40546</v>
      </c>
      <c r="J13" s="478">
        <f t="shared" si="0"/>
        <v>3654</v>
      </c>
      <c r="K13" s="252" t="s">
        <v>331</v>
      </c>
      <c r="L13" s="147" t="s">
        <v>332</v>
      </c>
      <c r="M13" s="253">
        <v>1</v>
      </c>
      <c r="N13" s="479">
        <f>INT(J13*M13)</f>
        <v>3654</v>
      </c>
    </row>
    <row r="14" spans="1:28" ht="39.75" customHeight="1" x14ac:dyDescent="0.15">
      <c r="A14" s="641"/>
      <c r="B14" s="642"/>
      <c r="C14" s="642"/>
      <c r="D14" s="643"/>
      <c r="E14" s="644"/>
      <c r="F14" s="645"/>
      <c r="G14" s="15"/>
      <c r="H14" s="17"/>
      <c r="I14" s="16"/>
      <c r="J14" s="478">
        <f t="shared" si="0"/>
        <v>0</v>
      </c>
      <c r="K14" s="252"/>
      <c r="L14" s="147"/>
      <c r="M14" s="253"/>
      <c r="N14" s="480"/>
    </row>
    <row r="15" spans="1:28" s="151" customFormat="1" ht="39.75" customHeight="1" x14ac:dyDescent="0.15">
      <c r="A15" s="641"/>
      <c r="B15" s="642"/>
      <c r="C15" s="642"/>
      <c r="D15" s="643"/>
      <c r="E15" s="644"/>
      <c r="F15" s="645"/>
      <c r="G15" s="15"/>
      <c r="H15" s="17"/>
      <c r="I15" s="16"/>
      <c r="J15" s="478">
        <f t="shared" si="0"/>
        <v>1</v>
      </c>
      <c r="K15" s="252"/>
      <c r="L15" s="147"/>
      <c r="M15" s="253"/>
      <c r="N15" s="480"/>
    </row>
    <row r="16" spans="1:28" ht="39.75" customHeight="1" x14ac:dyDescent="0.15">
      <c r="A16" s="641"/>
      <c r="B16" s="642"/>
      <c r="C16" s="642"/>
      <c r="D16" s="643"/>
      <c r="E16" s="644"/>
      <c r="F16" s="645"/>
      <c r="G16" s="15"/>
      <c r="H16" s="17"/>
      <c r="I16" s="16"/>
      <c r="J16" s="478">
        <f t="shared" si="0"/>
        <v>1</v>
      </c>
      <c r="K16" s="252"/>
      <c r="L16" s="147"/>
      <c r="M16" s="253"/>
      <c r="N16" s="480"/>
    </row>
    <row r="17" spans="1:14" ht="39.75" customHeight="1" x14ac:dyDescent="0.15">
      <c r="A17" s="641"/>
      <c r="B17" s="642"/>
      <c r="C17" s="642"/>
      <c r="D17" s="643"/>
      <c r="E17" s="644"/>
      <c r="F17" s="645"/>
      <c r="G17" s="15"/>
      <c r="H17" s="17"/>
      <c r="I17" s="16"/>
      <c r="J17" s="478">
        <f t="shared" si="0"/>
        <v>1</v>
      </c>
      <c r="K17" s="252"/>
      <c r="L17" s="147"/>
      <c r="M17" s="253"/>
      <c r="N17" s="480"/>
    </row>
    <row r="18" spans="1:14" ht="39.75" customHeight="1" x14ac:dyDescent="0.15">
      <c r="A18" s="641"/>
      <c r="B18" s="642"/>
      <c r="C18" s="642"/>
      <c r="D18" s="643"/>
      <c r="E18" s="644"/>
      <c r="F18" s="645"/>
      <c r="G18" s="15"/>
      <c r="H18" s="17"/>
      <c r="I18" s="16"/>
      <c r="J18" s="478">
        <f t="shared" si="0"/>
        <v>1</v>
      </c>
      <c r="K18" s="252"/>
      <c r="L18" s="147"/>
      <c r="M18" s="253"/>
      <c r="N18" s="480"/>
    </row>
    <row r="19" spans="1:14" ht="39.75" customHeight="1" x14ac:dyDescent="0.15">
      <c r="A19" s="641"/>
      <c r="B19" s="642"/>
      <c r="C19" s="642"/>
      <c r="D19" s="643"/>
      <c r="E19" s="644"/>
      <c r="F19" s="645"/>
      <c r="G19" s="15"/>
      <c r="H19" s="17"/>
      <c r="I19" s="16"/>
      <c r="J19" s="478">
        <f t="shared" si="0"/>
        <v>1</v>
      </c>
      <c r="K19" s="252"/>
      <c r="L19" s="147"/>
      <c r="M19" s="253"/>
      <c r="N19" s="480"/>
    </row>
    <row r="20" spans="1:14" ht="39.75" customHeight="1" x14ac:dyDescent="0.15">
      <c r="A20" s="641"/>
      <c r="B20" s="642"/>
      <c r="C20" s="642"/>
      <c r="D20" s="643"/>
      <c r="E20" s="644"/>
      <c r="F20" s="645"/>
      <c r="G20" s="15"/>
      <c r="H20" s="17"/>
      <c r="I20" s="16"/>
      <c r="J20" s="478">
        <f t="shared" si="0"/>
        <v>1</v>
      </c>
      <c r="K20" s="252"/>
      <c r="L20" s="147"/>
      <c r="M20" s="253"/>
      <c r="N20" s="480"/>
    </row>
    <row r="21" spans="1:14" ht="39.75" customHeight="1" x14ac:dyDescent="0.15">
      <c r="A21" s="641"/>
      <c r="B21" s="642"/>
      <c r="C21" s="642"/>
      <c r="D21" s="643"/>
      <c r="E21" s="644"/>
      <c r="F21" s="645"/>
      <c r="G21" s="15"/>
      <c r="H21" s="17"/>
      <c r="I21" s="16"/>
      <c r="J21" s="478">
        <f t="shared" si="0"/>
        <v>1</v>
      </c>
      <c r="K21" s="252"/>
      <c r="L21" s="147"/>
      <c r="M21" s="253"/>
      <c r="N21" s="480"/>
    </row>
    <row r="22" spans="1:14" ht="39.75" customHeight="1" x14ac:dyDescent="0.15">
      <c r="A22" s="641"/>
      <c r="B22" s="642"/>
      <c r="C22" s="642"/>
      <c r="D22" s="643"/>
      <c r="E22" s="644"/>
      <c r="F22" s="645"/>
      <c r="G22" s="15"/>
      <c r="H22" s="17"/>
      <c r="I22" s="16"/>
      <c r="J22" s="478">
        <f t="shared" si="0"/>
        <v>1</v>
      </c>
      <c r="K22" s="252"/>
      <c r="L22" s="147"/>
      <c r="M22" s="253"/>
      <c r="N22" s="480"/>
    </row>
    <row r="23" spans="1:14" ht="39.75" customHeight="1" x14ac:dyDescent="0.15">
      <c r="A23" s="641"/>
      <c r="B23" s="642"/>
      <c r="C23" s="642"/>
      <c r="D23" s="643"/>
      <c r="E23" s="644"/>
      <c r="F23" s="645"/>
      <c r="G23" s="15"/>
      <c r="H23" s="17"/>
      <c r="I23" s="16"/>
      <c r="J23" s="478">
        <f t="shared" si="0"/>
        <v>1</v>
      </c>
      <c r="K23" s="252"/>
      <c r="L23" s="147"/>
      <c r="M23" s="253"/>
      <c r="N23" s="480"/>
    </row>
    <row r="24" spans="1:14" ht="39.75" customHeight="1" x14ac:dyDescent="0.15">
      <c r="A24" s="641"/>
      <c r="B24" s="642"/>
      <c r="C24" s="642"/>
      <c r="D24" s="643"/>
      <c r="E24" s="644"/>
      <c r="F24" s="645"/>
      <c r="G24" s="15"/>
      <c r="H24" s="17"/>
      <c r="I24" s="16"/>
      <c r="J24" s="478">
        <f t="shared" si="0"/>
        <v>1</v>
      </c>
      <c r="K24" s="252"/>
      <c r="L24" s="147"/>
      <c r="M24" s="253"/>
      <c r="N24" s="480"/>
    </row>
    <row r="25" spans="1:14" ht="39.75" customHeight="1" x14ac:dyDescent="0.15">
      <c r="A25" s="641"/>
      <c r="B25" s="642"/>
      <c r="C25" s="642"/>
      <c r="D25" s="643"/>
      <c r="E25" s="644"/>
      <c r="F25" s="645"/>
      <c r="G25" s="15"/>
      <c r="H25" s="17"/>
      <c r="I25" s="16"/>
      <c r="J25" s="478">
        <f t="shared" si="0"/>
        <v>1</v>
      </c>
      <c r="K25" s="252"/>
      <c r="L25" s="147"/>
      <c r="M25" s="253"/>
      <c r="N25" s="480"/>
    </row>
    <row r="26" spans="1:14" ht="39.75" customHeight="1" thickBot="1" x14ac:dyDescent="0.2">
      <c r="A26" s="641"/>
      <c r="B26" s="642"/>
      <c r="C26" s="642"/>
      <c r="D26" s="643"/>
      <c r="E26" s="644"/>
      <c r="F26" s="645"/>
      <c r="G26" s="15"/>
      <c r="H26" s="17"/>
      <c r="I26" s="16"/>
      <c r="J26" s="478">
        <f t="shared" si="0"/>
        <v>1</v>
      </c>
      <c r="K26" s="252"/>
      <c r="L26" s="147"/>
      <c r="M26" s="253"/>
      <c r="N26" s="480"/>
    </row>
    <row r="27" spans="1:14" ht="39.75" customHeight="1" thickTop="1" thickBot="1" x14ac:dyDescent="0.2">
      <c r="A27" s="659" t="s">
        <v>0</v>
      </c>
      <c r="B27" s="660"/>
      <c r="C27" s="660"/>
      <c r="D27" s="660"/>
      <c r="E27" s="660"/>
      <c r="F27" s="661"/>
      <c r="G27" s="20"/>
      <c r="H27" s="21"/>
      <c r="I27" s="22"/>
      <c r="J27" s="38">
        <f>SUM(J10:J26)</f>
        <v>4217</v>
      </c>
      <c r="K27" s="154"/>
      <c r="L27" s="148"/>
      <c r="M27" s="149"/>
      <c r="N27" s="481">
        <f>SUM(N10:N26)</f>
        <v>4205</v>
      </c>
    </row>
    <row r="28" spans="1:14" ht="39.75" customHeight="1" x14ac:dyDescent="0.15">
      <c r="A28" s="623" t="s">
        <v>301</v>
      </c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403"/>
    </row>
    <row r="29" spans="1:14" ht="39.950000000000003" customHeight="1" x14ac:dyDescent="0.15"/>
    <row r="30" spans="1:14" ht="39.950000000000003" customHeight="1" x14ac:dyDescent="0.15"/>
    <row r="31" spans="1:14" ht="39.950000000000003" customHeight="1" x14ac:dyDescent="0.15">
      <c r="A31" s="172" t="s">
        <v>144</v>
      </c>
      <c r="B31" s="172"/>
      <c r="C31" s="34" t="str">
        <f>양식4!A9</f>
        <v>보조감리원</v>
      </c>
      <c r="D31" s="34"/>
      <c r="E31" s="406"/>
      <c r="F31" s="686"/>
      <c r="G31" s="686"/>
      <c r="H31" s="406"/>
      <c r="I31" s="406"/>
      <c r="J31" s="685"/>
      <c r="K31" s="685"/>
      <c r="L31" s="405"/>
      <c r="M31" s="155"/>
      <c r="N31" s="27"/>
    </row>
    <row r="32" spans="1:14" ht="39.950000000000003" customHeight="1" x14ac:dyDescent="0.15">
      <c r="A32" s="172" t="s">
        <v>145</v>
      </c>
      <c r="B32" s="406"/>
      <c r="C32" s="662" t="str">
        <f>양식4!B10</f>
        <v>홍길이</v>
      </c>
      <c r="D32" s="662"/>
      <c r="E32" s="406"/>
      <c r="F32" s="664"/>
      <c r="G32" s="664"/>
      <c r="H32" s="406"/>
      <c r="I32" s="406"/>
      <c r="J32" s="406"/>
      <c r="K32" s="406"/>
      <c r="L32" s="406"/>
      <c r="M32" s="406"/>
      <c r="N32" s="406"/>
    </row>
    <row r="33" spans="1:14" ht="39.950000000000003" customHeight="1" x14ac:dyDescent="0.15">
      <c r="A33" s="172" t="s">
        <v>411</v>
      </c>
      <c r="B33" s="406"/>
      <c r="C33" s="29"/>
      <c r="D33" s="254">
        <f>INT(I33/365)</f>
        <v>11</v>
      </c>
      <c r="E33" s="173" t="s">
        <v>146</v>
      </c>
      <c r="F33" s="254">
        <f>INT((I33-D33*365)/30)</f>
        <v>6</v>
      </c>
      <c r="G33" s="174" t="s">
        <v>147</v>
      </c>
      <c r="H33" s="172" t="s">
        <v>148</v>
      </c>
      <c r="I33" s="180">
        <f>N55</f>
        <v>4205</v>
      </c>
      <c r="J33" s="172" t="s">
        <v>149</v>
      </c>
      <c r="K33" s="406"/>
      <c r="L33" s="406"/>
      <c r="M33" s="406"/>
      <c r="N33" s="406"/>
    </row>
    <row r="34" spans="1:14" ht="39.950000000000003" customHeight="1" x14ac:dyDescent="0.15">
      <c r="A34" s="663"/>
      <c r="B34" s="663"/>
      <c r="C34" s="648">
        <v>3</v>
      </c>
      <c r="D34" s="648"/>
      <c r="E34" s="179" t="s">
        <v>154</v>
      </c>
      <c r="F34" s="128"/>
      <c r="G34" s="129"/>
      <c r="H34" s="3"/>
      <c r="I34" s="3"/>
      <c r="J34" s="406"/>
      <c r="K34" s="406"/>
      <c r="L34" s="406"/>
      <c r="M34" s="406"/>
      <c r="N34" s="406"/>
    </row>
    <row r="35" spans="1:14" ht="39.950000000000003" customHeight="1" thickBot="1" x14ac:dyDescent="0.2">
      <c r="A35" s="24"/>
      <c r="B35" s="24"/>
      <c r="C35" s="30"/>
      <c r="D35" s="406"/>
      <c r="E35" s="406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39.950000000000003" customHeight="1" x14ac:dyDescent="0.15">
      <c r="A36" s="654" t="s">
        <v>1</v>
      </c>
      <c r="B36" s="652"/>
      <c r="C36" s="652"/>
      <c r="D36" s="653"/>
      <c r="E36" s="651" t="s">
        <v>11</v>
      </c>
      <c r="F36" s="653"/>
      <c r="G36" s="651" t="s">
        <v>150</v>
      </c>
      <c r="H36" s="652"/>
      <c r="I36" s="652"/>
      <c r="J36" s="653"/>
      <c r="K36" s="649" t="s">
        <v>2</v>
      </c>
      <c r="L36" s="649" t="s">
        <v>151</v>
      </c>
      <c r="M36" s="651" t="s">
        <v>153</v>
      </c>
      <c r="N36" s="646" t="s">
        <v>152</v>
      </c>
    </row>
    <row r="37" spans="1:14" ht="39.950000000000003" customHeight="1" thickBot="1" x14ac:dyDescent="0.2">
      <c r="A37" s="655"/>
      <c r="B37" s="656"/>
      <c r="C37" s="656"/>
      <c r="D37" s="657"/>
      <c r="E37" s="658"/>
      <c r="F37" s="657"/>
      <c r="G37" s="175" t="s">
        <v>3</v>
      </c>
      <c r="H37" s="176" t="s">
        <v>6</v>
      </c>
      <c r="I37" s="177" t="s">
        <v>4</v>
      </c>
      <c r="J37" s="178" t="s">
        <v>5</v>
      </c>
      <c r="K37" s="650"/>
      <c r="L37" s="650"/>
      <c r="M37" s="658"/>
      <c r="N37" s="647"/>
    </row>
    <row r="38" spans="1:14" ht="39.950000000000003" customHeight="1" thickTop="1" x14ac:dyDescent="0.15">
      <c r="A38" s="665" t="s">
        <v>407</v>
      </c>
      <c r="B38" s="666"/>
      <c r="C38" s="666"/>
      <c r="D38" s="667"/>
      <c r="E38" s="668" t="s">
        <v>406</v>
      </c>
      <c r="F38" s="669"/>
      <c r="G38" s="18">
        <v>35787</v>
      </c>
      <c r="H38" s="28" t="s">
        <v>6</v>
      </c>
      <c r="I38" s="19">
        <v>36306</v>
      </c>
      <c r="J38" s="478">
        <f>I38-G38+1</f>
        <v>520</v>
      </c>
      <c r="K38" s="270" t="s">
        <v>253</v>
      </c>
      <c r="L38" s="146" t="s">
        <v>234</v>
      </c>
      <c r="M38" s="251">
        <v>1</v>
      </c>
      <c r="N38" s="479">
        <f>INT(J38*M38)</f>
        <v>520</v>
      </c>
    </row>
    <row r="39" spans="1:14" ht="39.950000000000003" customHeight="1" x14ac:dyDescent="0.15">
      <c r="A39" s="641" t="s">
        <v>407</v>
      </c>
      <c r="B39" s="642"/>
      <c r="C39" s="642"/>
      <c r="D39" s="643"/>
      <c r="E39" s="670" t="s">
        <v>406</v>
      </c>
      <c r="F39" s="671"/>
      <c r="G39" s="15">
        <v>35916</v>
      </c>
      <c r="H39" s="17" t="s">
        <v>6</v>
      </c>
      <c r="I39" s="16">
        <v>36160</v>
      </c>
      <c r="J39" s="478">
        <f>ROUND((IF(I39&lt;I38,0,IF(G39&gt;=I38,(I39-G39+1),(I39-I38+1)))),0)</f>
        <v>0</v>
      </c>
      <c r="K39" s="252" t="s">
        <v>253</v>
      </c>
      <c r="L39" s="147" t="s">
        <v>234</v>
      </c>
      <c r="M39" s="253">
        <v>1</v>
      </c>
      <c r="N39" s="479">
        <f>INT(J39*M39)</f>
        <v>0</v>
      </c>
    </row>
    <row r="40" spans="1:14" ht="39.950000000000003" customHeight="1" x14ac:dyDescent="0.15">
      <c r="A40" s="641" t="s">
        <v>407</v>
      </c>
      <c r="B40" s="642"/>
      <c r="C40" s="642"/>
      <c r="D40" s="643"/>
      <c r="E40" s="644" t="s">
        <v>406</v>
      </c>
      <c r="F40" s="645"/>
      <c r="G40" s="15">
        <v>36860</v>
      </c>
      <c r="H40" s="17" t="s">
        <v>6</v>
      </c>
      <c r="I40" s="16">
        <v>36890</v>
      </c>
      <c r="J40" s="478">
        <f t="shared" ref="J40:J54" si="1">ROUND((IF(I40&lt;I39,0,IF(G40&gt;=I39,(I40-G40+1),(I40-I39+1)))),0)</f>
        <v>31</v>
      </c>
      <c r="K40" s="252" t="s">
        <v>253</v>
      </c>
      <c r="L40" s="147" t="s">
        <v>234</v>
      </c>
      <c r="M40" s="253">
        <v>1</v>
      </c>
      <c r="N40" s="479">
        <f>INT(J40*M40)</f>
        <v>31</v>
      </c>
    </row>
    <row r="41" spans="1:14" ht="39.950000000000003" customHeight="1" x14ac:dyDescent="0.15">
      <c r="A41" s="641" t="s">
        <v>407</v>
      </c>
      <c r="B41" s="642"/>
      <c r="C41" s="642"/>
      <c r="D41" s="643"/>
      <c r="E41" s="644" t="s">
        <v>406</v>
      </c>
      <c r="F41" s="645"/>
      <c r="G41" s="15">
        <v>36893</v>
      </c>
      <c r="H41" s="17"/>
      <c r="I41" s="16">
        <v>40546</v>
      </c>
      <c r="J41" s="478">
        <f t="shared" si="1"/>
        <v>3654</v>
      </c>
      <c r="K41" s="252" t="s">
        <v>331</v>
      </c>
      <c r="L41" s="147" t="s">
        <v>332</v>
      </c>
      <c r="M41" s="253">
        <v>1</v>
      </c>
      <c r="N41" s="479">
        <f>INT(J41*M41)</f>
        <v>3654</v>
      </c>
    </row>
    <row r="42" spans="1:14" ht="39.950000000000003" customHeight="1" x14ac:dyDescent="0.15">
      <c r="A42" s="641"/>
      <c r="B42" s="642"/>
      <c r="C42" s="642"/>
      <c r="D42" s="643"/>
      <c r="E42" s="644"/>
      <c r="F42" s="645"/>
      <c r="G42" s="15"/>
      <c r="H42" s="17"/>
      <c r="I42" s="16"/>
      <c r="J42" s="478">
        <f t="shared" si="1"/>
        <v>0</v>
      </c>
      <c r="K42" s="252"/>
      <c r="L42" s="147"/>
      <c r="M42" s="253"/>
      <c r="N42" s="480"/>
    </row>
    <row r="43" spans="1:14" ht="39.950000000000003" customHeight="1" x14ac:dyDescent="0.15">
      <c r="A43" s="641"/>
      <c r="B43" s="642"/>
      <c r="C43" s="642"/>
      <c r="D43" s="643"/>
      <c r="E43" s="644"/>
      <c r="F43" s="645"/>
      <c r="G43" s="15"/>
      <c r="H43" s="17"/>
      <c r="I43" s="16"/>
      <c r="J43" s="478">
        <f t="shared" si="1"/>
        <v>1</v>
      </c>
      <c r="K43" s="252"/>
      <c r="L43" s="147"/>
      <c r="M43" s="253"/>
      <c r="N43" s="480"/>
    </row>
    <row r="44" spans="1:14" ht="39.950000000000003" customHeight="1" x14ac:dyDescent="0.15">
      <c r="A44" s="641"/>
      <c r="B44" s="642"/>
      <c r="C44" s="642"/>
      <c r="D44" s="643"/>
      <c r="E44" s="644"/>
      <c r="F44" s="645"/>
      <c r="G44" s="15"/>
      <c r="H44" s="17"/>
      <c r="I44" s="16"/>
      <c r="J44" s="478">
        <f t="shared" si="1"/>
        <v>1</v>
      </c>
      <c r="K44" s="252"/>
      <c r="L44" s="147"/>
      <c r="M44" s="253"/>
      <c r="N44" s="480"/>
    </row>
    <row r="45" spans="1:14" ht="39.950000000000003" customHeight="1" x14ac:dyDescent="0.15">
      <c r="A45" s="641"/>
      <c r="B45" s="642"/>
      <c r="C45" s="642"/>
      <c r="D45" s="643"/>
      <c r="E45" s="644"/>
      <c r="F45" s="645"/>
      <c r="G45" s="15"/>
      <c r="H45" s="17"/>
      <c r="I45" s="16"/>
      <c r="J45" s="478">
        <f t="shared" si="1"/>
        <v>1</v>
      </c>
      <c r="K45" s="252"/>
      <c r="L45" s="147"/>
      <c r="M45" s="253"/>
      <c r="N45" s="480"/>
    </row>
    <row r="46" spans="1:14" ht="39.950000000000003" customHeight="1" x14ac:dyDescent="0.15">
      <c r="A46" s="641"/>
      <c r="B46" s="642"/>
      <c r="C46" s="642"/>
      <c r="D46" s="643"/>
      <c r="E46" s="644"/>
      <c r="F46" s="645"/>
      <c r="G46" s="15"/>
      <c r="H46" s="17"/>
      <c r="I46" s="16"/>
      <c r="J46" s="478">
        <f t="shared" si="1"/>
        <v>1</v>
      </c>
      <c r="K46" s="252"/>
      <c r="L46" s="147"/>
      <c r="M46" s="253"/>
      <c r="N46" s="480"/>
    </row>
    <row r="47" spans="1:14" ht="39.950000000000003" customHeight="1" x14ac:dyDescent="0.15">
      <c r="A47" s="641"/>
      <c r="B47" s="642"/>
      <c r="C47" s="642"/>
      <c r="D47" s="643"/>
      <c r="E47" s="644"/>
      <c r="F47" s="645"/>
      <c r="G47" s="15"/>
      <c r="H47" s="17"/>
      <c r="I47" s="16"/>
      <c r="J47" s="478">
        <f t="shared" si="1"/>
        <v>1</v>
      </c>
      <c r="K47" s="252"/>
      <c r="L47" s="147"/>
      <c r="M47" s="253"/>
      <c r="N47" s="480"/>
    </row>
    <row r="48" spans="1:14" ht="39.950000000000003" customHeight="1" x14ac:dyDescent="0.15">
      <c r="A48" s="641"/>
      <c r="B48" s="642"/>
      <c r="C48" s="642"/>
      <c r="D48" s="643"/>
      <c r="E48" s="644"/>
      <c r="F48" s="645"/>
      <c r="G48" s="15"/>
      <c r="H48" s="17"/>
      <c r="I48" s="16"/>
      <c r="J48" s="478">
        <f t="shared" si="1"/>
        <v>1</v>
      </c>
      <c r="K48" s="252"/>
      <c r="L48" s="147"/>
      <c r="M48" s="253"/>
      <c r="N48" s="480"/>
    </row>
    <row r="49" spans="1:14" ht="39.950000000000003" customHeight="1" x14ac:dyDescent="0.15">
      <c r="A49" s="641"/>
      <c r="B49" s="642"/>
      <c r="C49" s="642"/>
      <c r="D49" s="643"/>
      <c r="E49" s="644"/>
      <c r="F49" s="645"/>
      <c r="G49" s="15"/>
      <c r="H49" s="17"/>
      <c r="I49" s="16"/>
      <c r="J49" s="478">
        <f t="shared" si="1"/>
        <v>1</v>
      </c>
      <c r="K49" s="252"/>
      <c r="L49" s="147"/>
      <c r="M49" s="253"/>
      <c r="N49" s="480"/>
    </row>
    <row r="50" spans="1:14" ht="39.950000000000003" customHeight="1" x14ac:dyDescent="0.15">
      <c r="A50" s="641"/>
      <c r="B50" s="642"/>
      <c r="C50" s="642"/>
      <c r="D50" s="643"/>
      <c r="E50" s="644"/>
      <c r="F50" s="645"/>
      <c r="G50" s="15"/>
      <c r="H50" s="17"/>
      <c r="I50" s="16"/>
      <c r="J50" s="478">
        <f t="shared" si="1"/>
        <v>1</v>
      </c>
      <c r="K50" s="252"/>
      <c r="L50" s="147"/>
      <c r="M50" s="253"/>
      <c r="N50" s="480"/>
    </row>
    <row r="51" spans="1:14" ht="39.950000000000003" customHeight="1" x14ac:dyDescent="0.15">
      <c r="A51" s="641"/>
      <c r="B51" s="642"/>
      <c r="C51" s="642"/>
      <c r="D51" s="643"/>
      <c r="E51" s="644"/>
      <c r="F51" s="645"/>
      <c r="G51" s="15"/>
      <c r="H51" s="17"/>
      <c r="I51" s="16"/>
      <c r="J51" s="478">
        <f t="shared" si="1"/>
        <v>1</v>
      </c>
      <c r="K51" s="252"/>
      <c r="L51" s="147"/>
      <c r="M51" s="253"/>
      <c r="N51" s="480"/>
    </row>
    <row r="52" spans="1:14" ht="39.950000000000003" customHeight="1" x14ac:dyDescent="0.15">
      <c r="A52" s="641"/>
      <c r="B52" s="642"/>
      <c r="C52" s="642"/>
      <c r="D52" s="643"/>
      <c r="E52" s="644"/>
      <c r="F52" s="645"/>
      <c r="G52" s="15"/>
      <c r="H52" s="17"/>
      <c r="I52" s="16"/>
      <c r="J52" s="478">
        <f t="shared" si="1"/>
        <v>1</v>
      </c>
      <c r="K52" s="252"/>
      <c r="L52" s="147"/>
      <c r="M52" s="253"/>
      <c r="N52" s="480"/>
    </row>
    <row r="53" spans="1:14" ht="39.950000000000003" customHeight="1" x14ac:dyDescent="0.15">
      <c r="A53" s="641"/>
      <c r="B53" s="642"/>
      <c r="C53" s="642"/>
      <c r="D53" s="643"/>
      <c r="E53" s="644"/>
      <c r="F53" s="645"/>
      <c r="G53" s="15"/>
      <c r="H53" s="17"/>
      <c r="I53" s="16"/>
      <c r="J53" s="478">
        <f t="shared" si="1"/>
        <v>1</v>
      </c>
      <c r="K53" s="252"/>
      <c r="L53" s="147"/>
      <c r="M53" s="253"/>
      <c r="N53" s="480"/>
    </row>
    <row r="54" spans="1:14" ht="39.950000000000003" customHeight="1" thickBot="1" x14ac:dyDescent="0.2">
      <c r="A54" s="641"/>
      <c r="B54" s="642"/>
      <c r="C54" s="642"/>
      <c r="D54" s="643"/>
      <c r="E54" s="644"/>
      <c r="F54" s="645"/>
      <c r="G54" s="15"/>
      <c r="H54" s="17"/>
      <c r="I54" s="16"/>
      <c r="J54" s="478">
        <f t="shared" si="1"/>
        <v>1</v>
      </c>
      <c r="K54" s="252"/>
      <c r="L54" s="147"/>
      <c r="M54" s="253"/>
      <c r="N54" s="480"/>
    </row>
    <row r="55" spans="1:14" ht="39.950000000000003" customHeight="1" thickTop="1" thickBot="1" x14ac:dyDescent="0.2">
      <c r="A55" s="659" t="s">
        <v>0</v>
      </c>
      <c r="B55" s="660"/>
      <c r="C55" s="660"/>
      <c r="D55" s="660"/>
      <c r="E55" s="660"/>
      <c r="F55" s="661"/>
      <c r="G55" s="20"/>
      <c r="H55" s="21"/>
      <c r="I55" s="22"/>
      <c r="J55" s="38">
        <f>SUM(J38:J54)</f>
        <v>4217</v>
      </c>
      <c r="K55" s="154"/>
      <c r="L55" s="148"/>
      <c r="M55" s="149"/>
      <c r="N55" s="481">
        <f>SUM(N38:N54)</f>
        <v>4205</v>
      </c>
    </row>
    <row r="56" spans="1:14" ht="39.950000000000003" customHeight="1" x14ac:dyDescent="0.15">
      <c r="A56" s="623" t="s">
        <v>301</v>
      </c>
      <c r="B56" s="623"/>
      <c r="C56" s="623"/>
      <c r="D56" s="623"/>
      <c r="E56" s="623"/>
      <c r="F56" s="623"/>
      <c r="G56" s="623"/>
      <c r="H56" s="623"/>
      <c r="I56" s="623"/>
      <c r="J56" s="623"/>
      <c r="K56" s="623"/>
      <c r="L56" s="623"/>
      <c r="M56" s="623"/>
      <c r="N56" s="403"/>
    </row>
  </sheetData>
  <mergeCells count="102">
    <mergeCell ref="A53:D53"/>
    <mergeCell ref="E53:F53"/>
    <mergeCell ref="A54:D54"/>
    <mergeCell ref="E54:F54"/>
    <mergeCell ref="A55:F55"/>
    <mergeCell ref="A56:M56"/>
    <mergeCell ref="A50:D50"/>
    <mergeCell ref="E50:F50"/>
    <mergeCell ref="A51:D51"/>
    <mergeCell ref="E51:F51"/>
    <mergeCell ref="A52:D52"/>
    <mergeCell ref="E52:F52"/>
    <mergeCell ref="A47:D47"/>
    <mergeCell ref="E47:F47"/>
    <mergeCell ref="A48:D48"/>
    <mergeCell ref="E48:F48"/>
    <mergeCell ref="A49:D49"/>
    <mergeCell ref="E49:F49"/>
    <mergeCell ref="A44:D44"/>
    <mergeCell ref="E44:F44"/>
    <mergeCell ref="A45:D45"/>
    <mergeCell ref="E45:F45"/>
    <mergeCell ref="A46:D46"/>
    <mergeCell ref="E46:F46"/>
    <mergeCell ref="A41:D41"/>
    <mergeCell ref="E41:F41"/>
    <mergeCell ref="A42:D42"/>
    <mergeCell ref="E42:F42"/>
    <mergeCell ref="A43:D43"/>
    <mergeCell ref="E43:F43"/>
    <mergeCell ref="N36:N37"/>
    <mergeCell ref="A38:D38"/>
    <mergeCell ref="E38:F38"/>
    <mergeCell ref="A39:D39"/>
    <mergeCell ref="E39:F39"/>
    <mergeCell ref="A40:D40"/>
    <mergeCell ref="E40:F40"/>
    <mergeCell ref="A36:D37"/>
    <mergeCell ref="E36:F37"/>
    <mergeCell ref="G36:J36"/>
    <mergeCell ref="K36:K37"/>
    <mergeCell ref="L36:L37"/>
    <mergeCell ref="M36:M37"/>
    <mergeCell ref="A28:M28"/>
    <mergeCell ref="F31:G31"/>
    <mergeCell ref="J31:K31"/>
    <mergeCell ref="C32:D32"/>
    <mergeCell ref="F32:G32"/>
    <mergeCell ref="A34:B34"/>
    <mergeCell ref="C34:D34"/>
    <mergeCell ref="A25:D25"/>
    <mergeCell ref="E25:F25"/>
    <mergeCell ref="A26:D26"/>
    <mergeCell ref="E26:F26"/>
    <mergeCell ref="A27:F27"/>
    <mergeCell ref="A22:D22"/>
    <mergeCell ref="E22:F22"/>
    <mergeCell ref="A23:D23"/>
    <mergeCell ref="E23:F23"/>
    <mergeCell ref="A24:D24"/>
    <mergeCell ref="E24:F24"/>
    <mergeCell ref="A19:D19"/>
    <mergeCell ref="E19:F19"/>
    <mergeCell ref="A20:D20"/>
    <mergeCell ref="E20:F20"/>
    <mergeCell ref="A21:D21"/>
    <mergeCell ref="E21:F21"/>
    <mergeCell ref="A16:D16"/>
    <mergeCell ref="E16:F16"/>
    <mergeCell ref="A17:D17"/>
    <mergeCell ref="E17:F17"/>
    <mergeCell ref="A18:D18"/>
    <mergeCell ref="E18:F18"/>
    <mergeCell ref="A13:D13"/>
    <mergeCell ref="E13:F13"/>
    <mergeCell ref="A14:D14"/>
    <mergeCell ref="E14:F14"/>
    <mergeCell ref="A15:D15"/>
    <mergeCell ref="E15:F15"/>
    <mergeCell ref="A11:D11"/>
    <mergeCell ref="E11:F11"/>
    <mergeCell ref="A12:D12"/>
    <mergeCell ref="E12:F12"/>
    <mergeCell ref="P5:T6"/>
    <mergeCell ref="A6:B6"/>
    <mergeCell ref="C6:D6"/>
    <mergeCell ref="A8:D9"/>
    <mergeCell ref="E8:F9"/>
    <mergeCell ref="G8:J8"/>
    <mergeCell ref="K8:K9"/>
    <mergeCell ref="L8:L9"/>
    <mergeCell ref="M8:M9"/>
    <mergeCell ref="N8:N9"/>
    <mergeCell ref="A1:N1"/>
    <mergeCell ref="P2:T2"/>
    <mergeCell ref="F3:G3"/>
    <mergeCell ref="J3:K3"/>
    <mergeCell ref="P3:T4"/>
    <mergeCell ref="C4:D4"/>
    <mergeCell ref="F4:G4"/>
    <mergeCell ref="A10:D10"/>
    <mergeCell ref="E10:F10"/>
  </mergeCells>
  <phoneticPr fontId="2" type="noConversion"/>
  <printOptions horizontalCentered="1"/>
  <pageMargins left="0.35433070866141736" right="0.51181102362204722" top="0.70866141732283472" bottom="0.35433070866141736" header="0.51181102362204722" footer="0.23622047244094491"/>
  <pageSetup paperSize="9" scale="65" orientation="portrait" r:id="rId1"/>
  <headerFooter alignWithMargins="0">
    <oddHeader>&amp;L[양식4-3]</oddHeader>
  </headerFooter>
  <rowBreaks count="1" manualBreakCount="1">
    <brk id="28" max="13" man="1"/>
  </row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25"/>
  <sheetViews>
    <sheetView view="pageBreakPreview" zoomScale="85" zoomScaleNormal="100" zoomScaleSheetLayoutView="85" workbookViewId="0">
      <selection activeCell="I14" sqref="I14"/>
    </sheetView>
  </sheetViews>
  <sheetFormatPr defaultRowHeight="12" x14ac:dyDescent="0.15"/>
  <cols>
    <col min="1" max="2" width="9.5546875" style="395" customWidth="1"/>
    <col min="3" max="3" width="6" style="395" customWidth="1"/>
    <col min="4" max="4" width="11.5546875" style="395" customWidth="1"/>
    <col min="5" max="5" width="5.6640625" style="395" customWidth="1"/>
    <col min="6" max="6" width="7.44140625" style="395" customWidth="1"/>
    <col min="7" max="7" width="9.88671875" style="395" customWidth="1"/>
    <col min="8" max="8" width="1.77734375" style="395" customWidth="1"/>
    <col min="9" max="9" width="10.6640625" style="395" customWidth="1"/>
    <col min="10" max="10" width="9.44140625" style="395" customWidth="1"/>
    <col min="11" max="12" width="9.5546875" style="395" customWidth="1"/>
    <col min="13" max="14" width="10.77734375" style="395" customWidth="1"/>
    <col min="15" max="17" width="7" style="395" customWidth="1"/>
    <col min="18" max="18" width="5.88671875" style="395" customWidth="1"/>
    <col min="19" max="19" width="17" style="395" customWidth="1"/>
    <col min="20" max="20" width="9.21875" style="395" customWidth="1"/>
    <col min="21" max="21" width="10" style="8" customWidth="1"/>
    <col min="22" max="16384" width="8.88671875" style="395"/>
  </cols>
  <sheetData>
    <row r="1" spans="1:23" s="2" customFormat="1" ht="60.75" customHeight="1" thickBot="1" x14ac:dyDescent="0.2">
      <c r="A1" s="672" t="s">
        <v>416</v>
      </c>
      <c r="B1" s="672"/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U1" s="7"/>
    </row>
    <row r="2" spans="1:23" s="2" customFormat="1" ht="30" customHeight="1" x14ac:dyDescent="0.15">
      <c r="A2" s="404"/>
      <c r="B2" s="404"/>
      <c r="C2" s="404"/>
      <c r="D2" s="404"/>
      <c r="E2" s="404"/>
      <c r="F2" s="404"/>
      <c r="G2" s="404"/>
      <c r="H2" s="404"/>
      <c r="I2" s="404"/>
      <c r="J2" s="404"/>
      <c r="K2" s="407"/>
      <c r="L2" s="407"/>
      <c r="M2" s="23"/>
      <c r="N2" s="407"/>
      <c r="P2" s="679" t="s">
        <v>384</v>
      </c>
      <c r="Q2" s="680"/>
      <c r="R2" s="680"/>
      <c r="S2" s="680"/>
      <c r="T2" s="680"/>
      <c r="U2" s="680"/>
      <c r="V2" s="680"/>
      <c r="W2" s="681"/>
    </row>
    <row r="3" spans="1:23" s="3" customFormat="1" ht="24" customHeight="1" x14ac:dyDescent="0.15">
      <c r="A3" s="172" t="s">
        <v>144</v>
      </c>
      <c r="B3" s="172"/>
      <c r="C3" s="484" t="str">
        <f>양식4!A13</f>
        <v>비상주감리원</v>
      </c>
      <c r="D3" s="34"/>
      <c r="E3" s="406"/>
      <c r="F3" s="686"/>
      <c r="G3" s="686"/>
      <c r="H3" s="406"/>
      <c r="I3" s="406" t="str">
        <f>양식4!C13</f>
        <v>특급</v>
      </c>
      <c r="J3" s="499">
        <f>IF(I3="특급",3,IF(I3="고급",2))</f>
        <v>3</v>
      </c>
      <c r="K3" s="498"/>
      <c r="L3" s="405"/>
      <c r="M3" s="155"/>
      <c r="N3" s="27"/>
      <c r="P3" s="693" t="s">
        <v>385</v>
      </c>
      <c r="Q3" s="694"/>
      <c r="R3" s="694"/>
      <c r="S3" s="694"/>
      <c r="T3" s="694"/>
      <c r="U3" s="694"/>
      <c r="V3" s="694"/>
      <c r="W3" s="695"/>
    </row>
    <row r="4" spans="1:23" s="3" customFormat="1" ht="24" customHeight="1" x14ac:dyDescent="0.15">
      <c r="A4" s="172" t="s">
        <v>145</v>
      </c>
      <c r="B4" s="406"/>
      <c r="C4" s="662" t="str">
        <f>양식4!B13</f>
        <v>홍길오</v>
      </c>
      <c r="D4" s="662"/>
      <c r="E4" s="406"/>
      <c r="F4" s="664"/>
      <c r="G4" s="664"/>
      <c r="H4" s="406"/>
      <c r="I4" s="406"/>
      <c r="J4" s="497"/>
      <c r="K4" s="406"/>
      <c r="L4" s="406"/>
      <c r="M4" s="406"/>
      <c r="N4" s="406"/>
      <c r="P4" s="696"/>
      <c r="Q4" s="697"/>
      <c r="R4" s="697"/>
      <c r="S4" s="697"/>
      <c r="T4" s="697"/>
      <c r="U4" s="697"/>
      <c r="V4" s="697"/>
      <c r="W4" s="698"/>
    </row>
    <row r="5" spans="1:23" s="3" customFormat="1" ht="24" customHeight="1" x14ac:dyDescent="0.15">
      <c r="A5" s="172" t="s">
        <v>411</v>
      </c>
      <c r="B5" s="406"/>
      <c r="C5" s="29"/>
      <c r="D5" s="254">
        <f>INT(I5/365)</f>
        <v>11</v>
      </c>
      <c r="E5" s="173" t="s">
        <v>146</v>
      </c>
      <c r="F5" s="254">
        <f>INT((I5-D5*365)/30)</f>
        <v>6</v>
      </c>
      <c r="G5" s="174" t="s">
        <v>147</v>
      </c>
      <c r="H5" s="172" t="s">
        <v>148</v>
      </c>
      <c r="I5" s="180">
        <f>N23</f>
        <v>4205</v>
      </c>
      <c r="J5" s="172" t="s">
        <v>149</v>
      </c>
      <c r="K5" s="406"/>
      <c r="L5" s="406"/>
      <c r="M5" s="406"/>
      <c r="N5" s="406"/>
      <c r="P5" s="682" t="s">
        <v>386</v>
      </c>
      <c r="Q5" s="683"/>
      <c r="R5" s="683"/>
      <c r="S5" s="683"/>
      <c r="T5" s="683"/>
      <c r="U5" s="683"/>
      <c r="V5" s="683"/>
      <c r="W5" s="684"/>
    </row>
    <row r="6" spans="1:23" s="3" customFormat="1" ht="24" customHeight="1" thickBot="1" x14ac:dyDescent="0.2">
      <c r="A6" s="663"/>
      <c r="B6" s="663"/>
      <c r="C6" s="648">
        <v>7</v>
      </c>
      <c r="D6" s="648"/>
      <c r="E6" s="179" t="s">
        <v>154</v>
      </c>
      <c r="F6" s="128"/>
      <c r="G6" s="129"/>
      <c r="J6" s="406"/>
      <c r="K6" s="406"/>
      <c r="L6" s="406"/>
      <c r="M6" s="406"/>
      <c r="N6" s="406"/>
      <c r="P6" s="676" t="s">
        <v>383</v>
      </c>
      <c r="Q6" s="677"/>
      <c r="R6" s="677"/>
      <c r="S6" s="677"/>
      <c r="T6" s="677"/>
      <c r="U6" s="677"/>
      <c r="V6" s="677"/>
      <c r="W6" s="678"/>
    </row>
    <row r="7" spans="1:23" s="3" customFormat="1" ht="24" customHeight="1" thickBot="1" x14ac:dyDescent="0.2">
      <c r="A7" s="24"/>
      <c r="B7" s="24"/>
      <c r="C7" s="30"/>
      <c r="D7" s="406"/>
      <c r="E7" s="406"/>
      <c r="F7" s="13"/>
      <c r="G7" s="13"/>
      <c r="H7" s="13"/>
      <c r="I7" s="13"/>
      <c r="J7" s="13"/>
      <c r="K7" s="13"/>
      <c r="L7" s="13"/>
      <c r="M7" s="13"/>
      <c r="N7" s="13"/>
      <c r="P7" s="395"/>
      <c r="Q7" s="395"/>
      <c r="R7" s="395"/>
      <c r="S7" s="395"/>
      <c r="T7" s="395"/>
      <c r="U7" s="8"/>
      <c r="V7" s="395"/>
      <c r="W7" s="395"/>
    </row>
    <row r="8" spans="1:23" ht="30" customHeight="1" x14ac:dyDescent="0.15">
      <c r="A8" s="654" t="s">
        <v>1</v>
      </c>
      <c r="B8" s="652"/>
      <c r="C8" s="652"/>
      <c r="D8" s="653"/>
      <c r="E8" s="651" t="s">
        <v>11</v>
      </c>
      <c r="F8" s="653"/>
      <c r="G8" s="651" t="s">
        <v>150</v>
      </c>
      <c r="H8" s="652"/>
      <c r="I8" s="652"/>
      <c r="J8" s="653"/>
      <c r="K8" s="649" t="s">
        <v>2</v>
      </c>
      <c r="L8" s="649" t="s">
        <v>151</v>
      </c>
      <c r="M8" s="651" t="s">
        <v>153</v>
      </c>
      <c r="N8" s="646" t="s">
        <v>152</v>
      </c>
      <c r="U8" s="395"/>
    </row>
    <row r="9" spans="1:23" ht="30.75" customHeight="1" thickBot="1" x14ac:dyDescent="0.2">
      <c r="A9" s="655"/>
      <c r="B9" s="656"/>
      <c r="C9" s="656"/>
      <c r="D9" s="657"/>
      <c r="E9" s="658"/>
      <c r="F9" s="657"/>
      <c r="G9" s="175" t="s">
        <v>3</v>
      </c>
      <c r="H9" s="176" t="s">
        <v>6</v>
      </c>
      <c r="I9" s="177" t="s">
        <v>4</v>
      </c>
      <c r="J9" s="178" t="s">
        <v>5</v>
      </c>
      <c r="K9" s="650"/>
      <c r="L9" s="650"/>
      <c r="M9" s="658"/>
      <c r="N9" s="647"/>
      <c r="U9" s="395"/>
    </row>
    <row r="10" spans="1:23" ht="39.75" customHeight="1" thickTop="1" x14ac:dyDescent="0.15">
      <c r="A10" s="665" t="s">
        <v>407</v>
      </c>
      <c r="B10" s="666"/>
      <c r="C10" s="666"/>
      <c r="D10" s="667"/>
      <c r="E10" s="668" t="s">
        <v>406</v>
      </c>
      <c r="F10" s="669"/>
      <c r="G10" s="18">
        <v>35787</v>
      </c>
      <c r="H10" s="28" t="s">
        <v>6</v>
      </c>
      <c r="I10" s="19">
        <v>36306</v>
      </c>
      <c r="J10" s="478">
        <f>I10-G10+1</f>
        <v>520</v>
      </c>
      <c r="K10" s="270" t="s">
        <v>253</v>
      </c>
      <c r="L10" s="146" t="s">
        <v>234</v>
      </c>
      <c r="M10" s="251">
        <v>1</v>
      </c>
      <c r="N10" s="479">
        <f>INT(J10*M10)</f>
        <v>520</v>
      </c>
      <c r="U10" s="395"/>
    </row>
    <row r="11" spans="1:23" ht="39.75" customHeight="1" x14ac:dyDescent="0.15">
      <c r="A11" s="641" t="s">
        <v>407</v>
      </c>
      <c r="B11" s="642"/>
      <c r="C11" s="642"/>
      <c r="D11" s="643"/>
      <c r="E11" s="670" t="s">
        <v>406</v>
      </c>
      <c r="F11" s="671"/>
      <c r="G11" s="15">
        <v>35916</v>
      </c>
      <c r="H11" s="17" t="s">
        <v>6</v>
      </c>
      <c r="I11" s="16">
        <v>36160</v>
      </c>
      <c r="J11" s="478">
        <f>ROUND((IF(I11&lt;I10,0,IF(G11&gt;=I10,(I11-G11+1),(I11-I10+1)))),0)</f>
        <v>0</v>
      </c>
      <c r="K11" s="252" t="s">
        <v>253</v>
      </c>
      <c r="L11" s="147" t="s">
        <v>234</v>
      </c>
      <c r="M11" s="253">
        <v>1</v>
      </c>
      <c r="N11" s="479">
        <f>INT(J11*M11)</f>
        <v>0</v>
      </c>
      <c r="U11" s="395"/>
    </row>
    <row r="12" spans="1:23" ht="39.75" customHeight="1" x14ac:dyDescent="0.15">
      <c r="A12" s="641" t="s">
        <v>407</v>
      </c>
      <c r="B12" s="642"/>
      <c r="C12" s="642"/>
      <c r="D12" s="643"/>
      <c r="E12" s="644" t="s">
        <v>406</v>
      </c>
      <c r="F12" s="645"/>
      <c r="G12" s="15">
        <v>36860</v>
      </c>
      <c r="H12" s="17" t="s">
        <v>6</v>
      </c>
      <c r="I12" s="16">
        <v>36890</v>
      </c>
      <c r="J12" s="478">
        <f t="shared" ref="J12:J22" si="0">ROUND((IF(I12&lt;I11,0,IF(G12&gt;=I11,(I12-G12+1),(I12-I11+1)))),0)</f>
        <v>31</v>
      </c>
      <c r="K12" s="252" t="s">
        <v>253</v>
      </c>
      <c r="L12" s="147" t="s">
        <v>234</v>
      </c>
      <c r="M12" s="253">
        <v>1</v>
      </c>
      <c r="N12" s="479">
        <f>INT(J12*M12)</f>
        <v>31</v>
      </c>
      <c r="U12" s="395"/>
    </row>
    <row r="13" spans="1:23" ht="39.75" customHeight="1" x14ac:dyDescent="0.15">
      <c r="A13" s="641" t="s">
        <v>407</v>
      </c>
      <c r="B13" s="642"/>
      <c r="C13" s="642"/>
      <c r="D13" s="643"/>
      <c r="E13" s="644" t="s">
        <v>406</v>
      </c>
      <c r="F13" s="645"/>
      <c r="G13" s="15">
        <v>36893</v>
      </c>
      <c r="H13" s="17"/>
      <c r="I13" s="16">
        <v>40546</v>
      </c>
      <c r="J13" s="478">
        <f t="shared" si="0"/>
        <v>3654</v>
      </c>
      <c r="K13" s="252" t="s">
        <v>331</v>
      </c>
      <c r="L13" s="147" t="s">
        <v>332</v>
      </c>
      <c r="M13" s="253">
        <v>1</v>
      </c>
      <c r="N13" s="479">
        <f>INT(J13*M13)</f>
        <v>3654</v>
      </c>
      <c r="U13" s="395"/>
    </row>
    <row r="14" spans="1:23" ht="39.75" customHeight="1" x14ac:dyDescent="0.15">
      <c r="A14" s="641"/>
      <c r="B14" s="642"/>
      <c r="C14" s="642"/>
      <c r="D14" s="643"/>
      <c r="E14" s="644"/>
      <c r="F14" s="645"/>
      <c r="G14" s="15"/>
      <c r="H14" s="17"/>
      <c r="I14" s="16"/>
      <c r="J14" s="478">
        <f t="shared" si="0"/>
        <v>0</v>
      </c>
      <c r="K14" s="252"/>
      <c r="L14" s="147"/>
      <c r="M14" s="253"/>
      <c r="N14" s="480"/>
      <c r="U14" s="395"/>
    </row>
    <row r="15" spans="1:23" ht="39.75" customHeight="1" x14ac:dyDescent="0.15">
      <c r="A15" s="641"/>
      <c r="B15" s="642"/>
      <c r="C15" s="642"/>
      <c r="D15" s="643"/>
      <c r="E15" s="644"/>
      <c r="F15" s="645"/>
      <c r="G15" s="15"/>
      <c r="H15" s="17"/>
      <c r="I15" s="16"/>
      <c r="J15" s="478">
        <f t="shared" si="0"/>
        <v>1</v>
      </c>
      <c r="K15" s="252"/>
      <c r="L15" s="147"/>
      <c r="M15" s="253"/>
      <c r="N15" s="480"/>
      <c r="U15" s="395"/>
    </row>
    <row r="16" spans="1:23" ht="39.75" customHeight="1" x14ac:dyDescent="0.15">
      <c r="A16" s="641"/>
      <c r="B16" s="642"/>
      <c r="C16" s="642"/>
      <c r="D16" s="643"/>
      <c r="E16" s="644"/>
      <c r="F16" s="645"/>
      <c r="G16" s="15"/>
      <c r="H16" s="17"/>
      <c r="I16" s="16"/>
      <c r="J16" s="478">
        <f t="shared" si="0"/>
        <v>1</v>
      </c>
      <c r="K16" s="252"/>
      <c r="L16" s="147"/>
      <c r="M16" s="253"/>
      <c r="N16" s="480"/>
      <c r="U16" s="395"/>
    </row>
    <row r="17" spans="1:28" ht="39.75" customHeight="1" x14ac:dyDescent="0.15">
      <c r="A17" s="641"/>
      <c r="B17" s="642"/>
      <c r="C17" s="642"/>
      <c r="D17" s="643"/>
      <c r="E17" s="644"/>
      <c r="F17" s="645"/>
      <c r="G17" s="15"/>
      <c r="H17" s="17"/>
      <c r="I17" s="16"/>
      <c r="J17" s="478">
        <f t="shared" si="0"/>
        <v>1</v>
      </c>
      <c r="K17" s="252"/>
      <c r="L17" s="147"/>
      <c r="M17" s="253"/>
      <c r="N17" s="480"/>
      <c r="U17" s="395"/>
    </row>
    <row r="18" spans="1:28" ht="39.75" customHeight="1" x14ac:dyDescent="0.15">
      <c r="A18" s="699"/>
      <c r="B18" s="700"/>
      <c r="C18" s="700"/>
      <c r="D18" s="701"/>
      <c r="E18" s="702"/>
      <c r="F18" s="703"/>
      <c r="G18" s="15"/>
      <c r="H18" s="17"/>
      <c r="I18" s="16"/>
      <c r="J18" s="478">
        <f t="shared" si="0"/>
        <v>1</v>
      </c>
      <c r="K18" s="252"/>
      <c r="L18" s="147"/>
      <c r="M18" s="253"/>
      <c r="N18" s="480"/>
      <c r="U18" s="395"/>
    </row>
    <row r="19" spans="1:28" ht="39.75" customHeight="1" x14ac:dyDescent="0.15">
      <c r="A19" s="485"/>
      <c r="B19" s="486"/>
      <c r="C19" s="486"/>
      <c r="D19" s="487"/>
      <c r="E19" s="488"/>
      <c r="F19" s="489"/>
      <c r="G19" s="490"/>
      <c r="H19" s="491"/>
      <c r="I19" s="492"/>
      <c r="J19" s="478">
        <f t="shared" si="0"/>
        <v>1</v>
      </c>
      <c r="K19" s="493"/>
      <c r="L19" s="494"/>
      <c r="M19" s="495"/>
      <c r="N19" s="496"/>
      <c r="U19" s="395"/>
    </row>
    <row r="20" spans="1:28" ht="39.75" customHeight="1" x14ac:dyDescent="0.15">
      <c r="A20" s="485"/>
      <c r="B20" s="486"/>
      <c r="C20" s="486"/>
      <c r="D20" s="487"/>
      <c r="E20" s="488"/>
      <c r="F20" s="489"/>
      <c r="G20" s="490"/>
      <c r="H20" s="491"/>
      <c r="I20" s="492"/>
      <c r="J20" s="478">
        <f t="shared" si="0"/>
        <v>1</v>
      </c>
      <c r="K20" s="493"/>
      <c r="L20" s="494"/>
      <c r="M20" s="495"/>
      <c r="N20" s="496"/>
      <c r="U20" s="395"/>
    </row>
    <row r="21" spans="1:28" ht="39.75" customHeight="1" x14ac:dyDescent="0.15">
      <c r="A21" s="485"/>
      <c r="B21" s="486"/>
      <c r="C21" s="486"/>
      <c r="D21" s="487"/>
      <c r="E21" s="488"/>
      <c r="F21" s="489"/>
      <c r="G21" s="490"/>
      <c r="H21" s="491"/>
      <c r="I21" s="492"/>
      <c r="J21" s="478">
        <f t="shared" si="0"/>
        <v>1</v>
      </c>
      <c r="K21" s="493"/>
      <c r="L21" s="494"/>
      <c r="M21" s="495"/>
      <c r="N21" s="496"/>
      <c r="U21" s="395"/>
    </row>
    <row r="22" spans="1:28" ht="39.75" customHeight="1" thickBot="1" x14ac:dyDescent="0.2">
      <c r="A22" s="699"/>
      <c r="B22" s="700"/>
      <c r="C22" s="700"/>
      <c r="D22" s="701"/>
      <c r="E22" s="702"/>
      <c r="F22" s="703"/>
      <c r="G22" s="15"/>
      <c r="H22" s="17"/>
      <c r="I22" s="16"/>
      <c r="J22" s="478">
        <f t="shared" si="0"/>
        <v>1</v>
      </c>
      <c r="K22" s="252"/>
      <c r="L22" s="147"/>
      <c r="M22" s="253"/>
      <c r="N22" s="480"/>
      <c r="U22" s="395"/>
    </row>
    <row r="23" spans="1:28" ht="39.75" customHeight="1" thickTop="1" thickBot="1" x14ac:dyDescent="0.2">
      <c r="A23" s="659" t="s">
        <v>0</v>
      </c>
      <c r="B23" s="660"/>
      <c r="C23" s="660"/>
      <c r="D23" s="660"/>
      <c r="E23" s="660"/>
      <c r="F23" s="661"/>
      <c r="G23" s="20"/>
      <c r="H23" s="21"/>
      <c r="I23" s="22"/>
      <c r="J23" s="38">
        <f>SUM(J10:J22)</f>
        <v>4213</v>
      </c>
      <c r="K23" s="154"/>
      <c r="L23" s="148"/>
      <c r="M23" s="149"/>
      <c r="N23" s="481">
        <f>SUM(N10:N22)</f>
        <v>4205</v>
      </c>
      <c r="P23" s="151"/>
      <c r="Q23" s="151"/>
      <c r="R23" s="151"/>
      <c r="S23" s="151"/>
      <c r="T23" s="151"/>
      <c r="U23" s="151"/>
      <c r="V23" s="151"/>
      <c r="W23" s="151"/>
    </row>
    <row r="24" spans="1:28" ht="9" customHeight="1" x14ac:dyDescent="0.15">
      <c r="A24" s="582"/>
      <c r="B24" s="582"/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M24" s="582"/>
      <c r="N24" s="402"/>
    </row>
    <row r="25" spans="1:28" s="151" customFormat="1" ht="24.75" customHeight="1" x14ac:dyDescent="0.15">
      <c r="A25" s="623" t="s">
        <v>301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  <c r="N25" s="403"/>
      <c r="P25" s="623"/>
      <c r="Q25" s="623"/>
      <c r="R25" s="623"/>
      <c r="S25" s="623"/>
      <c r="T25" s="623"/>
      <c r="U25" s="623"/>
      <c r="V25" s="623"/>
      <c r="W25" s="623"/>
      <c r="X25" s="623"/>
      <c r="Y25" s="623"/>
      <c r="Z25" s="623"/>
      <c r="AA25" s="623"/>
      <c r="AB25" s="623"/>
    </row>
  </sheetData>
  <mergeCells count="41">
    <mergeCell ref="A15:D15"/>
    <mergeCell ref="E15:F15"/>
    <mergeCell ref="P25:AB25"/>
    <mergeCell ref="A16:D16"/>
    <mergeCell ref="E16:F16"/>
    <mergeCell ref="A17:D17"/>
    <mergeCell ref="E17:F17"/>
    <mergeCell ref="A18:D18"/>
    <mergeCell ref="E18:F18"/>
    <mergeCell ref="A22:D22"/>
    <mergeCell ref="E22:F22"/>
    <mergeCell ref="A23:F23"/>
    <mergeCell ref="A24:M24"/>
    <mergeCell ref="A25:M25"/>
    <mergeCell ref="A13:D13"/>
    <mergeCell ref="E13:F13"/>
    <mergeCell ref="A14:D14"/>
    <mergeCell ref="E14:F14"/>
    <mergeCell ref="A12:D12"/>
    <mergeCell ref="E12:F12"/>
    <mergeCell ref="K8:K9"/>
    <mergeCell ref="L8:L9"/>
    <mergeCell ref="M8:M9"/>
    <mergeCell ref="N8:N9"/>
    <mergeCell ref="E11:F11"/>
    <mergeCell ref="A10:D10"/>
    <mergeCell ref="E10:F10"/>
    <mergeCell ref="A11:D11"/>
    <mergeCell ref="A1:N1"/>
    <mergeCell ref="P2:W2"/>
    <mergeCell ref="F3:G3"/>
    <mergeCell ref="P3:W4"/>
    <mergeCell ref="C4:D4"/>
    <mergeCell ref="F4:G4"/>
    <mergeCell ref="P5:W5"/>
    <mergeCell ref="A6:B6"/>
    <mergeCell ref="C6:D6"/>
    <mergeCell ref="P6:W6"/>
    <mergeCell ref="A8:D9"/>
    <mergeCell ref="E8:F9"/>
    <mergeCell ref="G8:J8"/>
  </mergeCells>
  <phoneticPr fontId="2" type="noConversion"/>
  <printOptions horizontalCentered="1"/>
  <pageMargins left="0.35433070866141736" right="0.51181102362204722" top="0.70866141732283472" bottom="0.35433070866141736" header="0.51181102362204722" footer="0.23622047244094491"/>
  <pageSetup paperSize="9" scale="65" orientation="portrait" r:id="rId1"/>
  <headerFooter alignWithMargins="0">
    <oddHeader>&amp;L[양식4-2]</oddHead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59999389629810485"/>
  </sheetPr>
  <dimension ref="A1:W27"/>
  <sheetViews>
    <sheetView view="pageBreakPreview" zoomScaleNormal="85" zoomScaleSheetLayoutView="100" workbookViewId="0">
      <selection sqref="A1:O1"/>
    </sheetView>
  </sheetViews>
  <sheetFormatPr defaultRowHeight="12" x14ac:dyDescent="0.15"/>
  <cols>
    <col min="1" max="1" width="4.5546875" style="1" customWidth="1"/>
    <col min="2" max="2" width="3.5546875" style="1" customWidth="1"/>
    <col min="3" max="3" width="5.6640625" style="1" customWidth="1"/>
    <col min="4" max="4" width="19.44140625" style="1" customWidth="1"/>
    <col min="5" max="5" width="14.33203125" style="1" customWidth="1"/>
    <col min="6" max="6" width="17.5546875" style="1" customWidth="1"/>
    <col min="7" max="7" width="11.33203125" style="1" customWidth="1"/>
    <col min="8" max="8" width="1.77734375" style="1" customWidth="1"/>
    <col min="9" max="9" width="8.77734375" style="37" customWidth="1"/>
    <col min="10" max="10" width="8.77734375" style="1" customWidth="1"/>
    <col min="11" max="11" width="8.21875" style="1" customWidth="1"/>
    <col min="12" max="12" width="15" style="1" customWidth="1"/>
    <col min="13" max="13" width="10.33203125" style="1" customWidth="1"/>
    <col min="14" max="14" width="7.21875" style="1" customWidth="1"/>
    <col min="15" max="15" width="14.6640625" style="1" customWidth="1"/>
    <col min="16" max="17" width="12.77734375" style="1" customWidth="1"/>
    <col min="18" max="18" width="2.44140625" style="1" customWidth="1"/>
    <col min="19" max="20" width="12.77734375" style="1" customWidth="1"/>
    <col min="21" max="21" width="9.21875" style="1" customWidth="1"/>
    <col min="22" max="22" width="10" style="8" customWidth="1"/>
    <col min="23" max="16384" width="8.88671875" style="1"/>
  </cols>
  <sheetData>
    <row r="1" spans="1:23" s="2" customFormat="1" ht="42" customHeight="1" x14ac:dyDescent="0.15">
      <c r="A1" s="633" t="s">
        <v>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V1" s="7"/>
    </row>
    <row r="2" spans="1:23" s="2" customFormat="1" ht="30" customHeight="1" thickBot="1" x14ac:dyDescent="0.2">
      <c r="A2" s="12"/>
      <c r="B2" s="164"/>
      <c r="C2" s="164"/>
      <c r="D2" s="164"/>
      <c r="F2" s="4"/>
      <c r="G2" s="164"/>
      <c r="H2" s="12"/>
      <c r="I2" s="36"/>
      <c r="J2" s="4"/>
      <c r="K2" s="4"/>
      <c r="L2" s="4"/>
      <c r="M2" s="4"/>
      <c r="P2" s="188" t="s">
        <v>155</v>
      </c>
      <c r="V2" s="7"/>
    </row>
    <row r="3" spans="1:23" ht="39" customHeight="1" thickBot="1" x14ac:dyDescent="0.2">
      <c r="A3" s="742" t="s">
        <v>169</v>
      </c>
      <c r="B3" s="738"/>
      <c r="C3" s="738"/>
      <c r="D3" s="738"/>
      <c r="E3" s="738"/>
      <c r="F3" s="747" t="s">
        <v>170</v>
      </c>
      <c r="G3" s="748"/>
      <c r="H3" s="748"/>
      <c r="I3" s="748"/>
      <c r="J3" s="748"/>
      <c r="K3" s="749"/>
      <c r="L3" s="190" t="s">
        <v>19</v>
      </c>
      <c r="M3" s="738" t="s">
        <v>20</v>
      </c>
      <c r="N3" s="738"/>
      <c r="O3" s="191" t="s">
        <v>21</v>
      </c>
      <c r="P3" s="369">
        <v>465500</v>
      </c>
      <c r="Q3" s="1" t="s">
        <v>156</v>
      </c>
    </row>
    <row r="4" spans="1:23" ht="39" customHeight="1" thickTop="1" thickBot="1" x14ac:dyDescent="0.2">
      <c r="A4" s="743">
        <f>O19</f>
        <v>1272150</v>
      </c>
      <c r="B4" s="744"/>
      <c r="C4" s="744"/>
      <c r="D4" s="744"/>
      <c r="E4" s="745"/>
      <c r="F4" s="750">
        <f>ROUND(A4/P3,2)</f>
        <v>2.73</v>
      </c>
      <c r="G4" s="751"/>
      <c r="H4" s="751"/>
      <c r="I4" s="751"/>
      <c r="J4" s="751"/>
      <c r="K4" s="752"/>
      <c r="L4" s="192" t="s">
        <v>419</v>
      </c>
      <c r="M4" s="746">
        <f>IF(F4&gt;=100%,10,IF(F4&gt;=80%,9,IF(F4&gt;=60%,8,IF(F4&gt;=40%,7,IF(F4&lt;40%,6)))))</f>
        <v>10</v>
      </c>
      <c r="N4" s="746">
        <f>IF(M5&gt;=250%,10,IF(M5&gt;=200%,9,IF(M5&gt;=150%,8,IF(M5&gt;=100%,7,IF(M5&lt;100%,6)))))</f>
        <v>6</v>
      </c>
      <c r="O4" s="193"/>
      <c r="P4" s="260" t="s">
        <v>231</v>
      </c>
      <c r="Q4" s="261">
        <f>S4-1095+1</f>
        <v>41642</v>
      </c>
      <c r="R4" s="231" t="s">
        <v>6</v>
      </c>
      <c r="S4" s="370">
        <v>42736</v>
      </c>
    </row>
    <row r="5" spans="1:23" s="2" customFormat="1" ht="30" customHeight="1" x14ac:dyDescent="0.15">
      <c r="A5" s="194"/>
      <c r="B5" s="195"/>
      <c r="C5" s="195"/>
      <c r="D5" s="195"/>
      <c r="F5" s="194"/>
      <c r="G5" s="195"/>
      <c r="H5" s="194"/>
      <c r="I5" s="196"/>
      <c r="J5" s="194"/>
      <c r="K5" s="194"/>
      <c r="L5" s="194"/>
      <c r="M5" s="194"/>
      <c r="V5" s="7"/>
    </row>
    <row r="6" spans="1:23" s="2" customFormat="1" ht="30" customHeight="1" thickBot="1" x14ac:dyDescent="0.2">
      <c r="A6" s="32" t="s">
        <v>171</v>
      </c>
      <c r="B6" s="197"/>
      <c r="C6" s="197"/>
      <c r="D6" s="197"/>
      <c r="E6" s="35"/>
      <c r="F6" s="194"/>
      <c r="G6" s="197"/>
      <c r="H6" s="198"/>
      <c r="I6" s="199"/>
      <c r="J6" s="198"/>
      <c r="K6" s="198"/>
      <c r="L6" s="200"/>
      <c r="M6" s="200"/>
      <c r="N6" s="35"/>
      <c r="O6" s="35"/>
      <c r="V6" s="7"/>
    </row>
    <row r="7" spans="1:23" ht="30" customHeight="1" x14ac:dyDescent="0.15">
      <c r="A7" s="734" t="s">
        <v>8</v>
      </c>
      <c r="B7" s="753" t="s">
        <v>9</v>
      </c>
      <c r="C7" s="754"/>
      <c r="D7" s="755"/>
      <c r="E7" s="216" t="s">
        <v>229</v>
      </c>
      <c r="F7" s="732" t="s">
        <v>172</v>
      </c>
      <c r="G7" s="753" t="s">
        <v>173</v>
      </c>
      <c r="H7" s="754"/>
      <c r="I7" s="754"/>
      <c r="J7" s="754"/>
      <c r="K7" s="755"/>
      <c r="L7" s="765" t="s">
        <v>174</v>
      </c>
      <c r="M7" s="765" t="s">
        <v>2</v>
      </c>
      <c r="N7" s="732" t="s">
        <v>183</v>
      </c>
      <c r="O7" s="736" t="s">
        <v>175</v>
      </c>
    </row>
    <row r="8" spans="1:23" ht="30" customHeight="1" thickBot="1" x14ac:dyDescent="0.2">
      <c r="A8" s="735"/>
      <c r="B8" s="759"/>
      <c r="C8" s="760"/>
      <c r="D8" s="761"/>
      <c r="E8" s="256" t="s">
        <v>230</v>
      </c>
      <c r="F8" s="733"/>
      <c r="G8" s="756" t="s">
        <v>176</v>
      </c>
      <c r="H8" s="757"/>
      <c r="I8" s="757"/>
      <c r="J8" s="757"/>
      <c r="K8" s="758"/>
      <c r="L8" s="766"/>
      <c r="M8" s="766"/>
      <c r="N8" s="733"/>
      <c r="O8" s="737"/>
    </row>
    <row r="9" spans="1:23" ht="28.5" customHeight="1" thickTop="1" x14ac:dyDescent="0.15">
      <c r="A9" s="705" t="s">
        <v>177</v>
      </c>
      <c r="B9" s="762" t="s">
        <v>292</v>
      </c>
      <c r="C9" s="763"/>
      <c r="D9" s="764"/>
      <c r="E9" s="257">
        <v>1000000</v>
      </c>
      <c r="F9" s="767"/>
      <c r="G9" s="201">
        <v>40967</v>
      </c>
      <c r="H9" s="25" t="s">
        <v>6</v>
      </c>
      <c r="I9" s="202">
        <v>42728</v>
      </c>
      <c r="J9" s="203">
        <f>(I9-G9)+1</f>
        <v>1762</v>
      </c>
      <c r="K9" s="776">
        <f>J10/J9</f>
        <v>0.6169125993189557</v>
      </c>
      <c r="L9" s="767" t="s">
        <v>293</v>
      </c>
      <c r="M9" s="767" t="s">
        <v>294</v>
      </c>
      <c r="N9" s="774">
        <v>1</v>
      </c>
      <c r="O9" s="729">
        <f>INT(E9*E10*K9*N9)</f>
        <v>616912</v>
      </c>
      <c r="P9" s="31"/>
    </row>
    <row r="10" spans="1:23" ht="28.5" customHeight="1" x14ac:dyDescent="0.15">
      <c r="A10" s="705"/>
      <c r="B10" s="722"/>
      <c r="C10" s="723"/>
      <c r="D10" s="724"/>
      <c r="E10" s="259">
        <v>1</v>
      </c>
      <c r="F10" s="710"/>
      <c r="G10" s="205">
        <f>IF(G9&lt;$Q$4,$Q$4,G9)</f>
        <v>41642</v>
      </c>
      <c r="H10" s="26" t="s">
        <v>6</v>
      </c>
      <c r="I10" s="206">
        <f>IF(I9&gt;$S$4,$S$4,I9)</f>
        <v>42728</v>
      </c>
      <c r="J10" s="207">
        <f>(I10-G10)+1</f>
        <v>1087</v>
      </c>
      <c r="K10" s="726"/>
      <c r="L10" s="710"/>
      <c r="M10" s="710"/>
      <c r="N10" s="718"/>
      <c r="O10" s="730"/>
      <c r="P10" s="31"/>
    </row>
    <row r="11" spans="1:23" ht="28.5" customHeight="1" x14ac:dyDescent="0.15">
      <c r="A11" s="705"/>
      <c r="B11" s="739" t="s">
        <v>295</v>
      </c>
      <c r="C11" s="740"/>
      <c r="D11" s="741"/>
      <c r="E11" s="258">
        <v>500000</v>
      </c>
      <c r="F11" s="731" t="s">
        <v>245</v>
      </c>
      <c r="G11" s="201">
        <v>40816</v>
      </c>
      <c r="H11" s="25" t="s">
        <v>6</v>
      </c>
      <c r="I11" s="202">
        <v>42006</v>
      </c>
      <c r="J11" s="203">
        <f>(I11-G11)+1</f>
        <v>1191</v>
      </c>
      <c r="K11" s="776">
        <f>J12/J11</f>
        <v>0.30646515533165408</v>
      </c>
      <c r="L11" s="731" t="s">
        <v>296</v>
      </c>
      <c r="M11" s="731" t="s">
        <v>244</v>
      </c>
      <c r="N11" s="775">
        <v>0.6</v>
      </c>
      <c r="O11" s="777">
        <f>INT(E11*E12*K11*N11)</f>
        <v>64357</v>
      </c>
      <c r="P11" s="31"/>
    </row>
    <row r="12" spans="1:23" ht="28.5" customHeight="1" thickBot="1" x14ac:dyDescent="0.2">
      <c r="A12" s="705"/>
      <c r="B12" s="722"/>
      <c r="C12" s="723"/>
      <c r="D12" s="724"/>
      <c r="E12" s="259">
        <v>0.7</v>
      </c>
      <c r="F12" s="710"/>
      <c r="G12" s="205">
        <f>IF(G11&lt;Q4,Q4,G11)</f>
        <v>41642</v>
      </c>
      <c r="H12" s="26" t="s">
        <v>6</v>
      </c>
      <c r="I12" s="206">
        <f>IF(I11&gt;$S$4,$S$4,I11)</f>
        <v>42006</v>
      </c>
      <c r="J12" s="207">
        <f>(I12-G12)+1</f>
        <v>365</v>
      </c>
      <c r="K12" s="726"/>
      <c r="L12" s="710"/>
      <c r="M12" s="710"/>
      <c r="N12" s="718"/>
      <c r="O12" s="730"/>
      <c r="P12" s="31"/>
    </row>
    <row r="13" spans="1:23" ht="39.75" customHeight="1" thickTop="1" thickBot="1" x14ac:dyDescent="0.2">
      <c r="A13" s="706"/>
      <c r="B13" s="714" t="s">
        <v>178</v>
      </c>
      <c r="C13" s="715"/>
      <c r="D13" s="716"/>
      <c r="E13" s="208">
        <f>SUM(E9:E12)</f>
        <v>1500001.7</v>
      </c>
      <c r="F13" s="208"/>
      <c r="G13" s="209"/>
      <c r="H13" s="210"/>
      <c r="I13" s="211"/>
      <c r="J13" s="212"/>
      <c r="K13" s="255"/>
      <c r="L13" s="213"/>
      <c r="M13" s="214"/>
      <c r="N13" s="211"/>
      <c r="O13" s="355">
        <f>SUM(O9:O12)</f>
        <v>681269</v>
      </c>
      <c r="T13" s="9"/>
      <c r="U13" s="6"/>
      <c r="V13" s="10"/>
      <c r="W13" s="5"/>
    </row>
    <row r="14" spans="1:23" ht="28.5" customHeight="1" x14ac:dyDescent="0.15">
      <c r="A14" s="705" t="s">
        <v>179</v>
      </c>
      <c r="B14" s="719" t="s">
        <v>321</v>
      </c>
      <c r="C14" s="720"/>
      <c r="D14" s="721"/>
      <c r="E14" s="351">
        <v>1000000</v>
      </c>
      <c r="F14" s="709"/>
      <c r="G14" s="352">
        <v>41034</v>
      </c>
      <c r="H14" s="297" t="s">
        <v>6</v>
      </c>
      <c r="I14" s="353">
        <v>43101</v>
      </c>
      <c r="J14" s="354">
        <f>(I14-G14)+1</f>
        <v>2068</v>
      </c>
      <c r="K14" s="725">
        <f>J15/J14</f>
        <v>0.52949709864603478</v>
      </c>
      <c r="L14" s="709" t="s">
        <v>293</v>
      </c>
      <c r="M14" s="709" t="s">
        <v>294</v>
      </c>
      <c r="N14" s="717">
        <v>1</v>
      </c>
      <c r="O14" s="707">
        <f>INT(E14*E15*K14*N14)</f>
        <v>529497</v>
      </c>
      <c r="P14" s="31"/>
      <c r="Q14" s="37"/>
      <c r="S14" s="37"/>
    </row>
    <row r="15" spans="1:23" ht="28.5" customHeight="1" x14ac:dyDescent="0.15">
      <c r="A15" s="705"/>
      <c r="B15" s="722"/>
      <c r="C15" s="723"/>
      <c r="D15" s="724"/>
      <c r="E15" s="259">
        <v>1</v>
      </c>
      <c r="F15" s="710"/>
      <c r="G15" s="205">
        <f>IF(G14&lt;Q4,Q4,G14)</f>
        <v>41642</v>
      </c>
      <c r="H15" s="26" t="s">
        <v>6</v>
      </c>
      <c r="I15" s="206">
        <f>IF(I14&gt;$S$4,$S$4,I14)</f>
        <v>42736</v>
      </c>
      <c r="J15" s="207">
        <f>(I15-G15)+1</f>
        <v>1095</v>
      </c>
      <c r="K15" s="726"/>
      <c r="L15" s="710"/>
      <c r="M15" s="710"/>
      <c r="N15" s="718"/>
      <c r="O15" s="708"/>
      <c r="P15" s="31"/>
      <c r="Q15" s="37"/>
      <c r="S15" s="37"/>
    </row>
    <row r="16" spans="1:23" ht="28.5" customHeight="1" x14ac:dyDescent="0.15">
      <c r="A16" s="705"/>
      <c r="B16" s="719" t="s">
        <v>322</v>
      </c>
      <c r="C16" s="720"/>
      <c r="D16" s="721"/>
      <c r="E16" s="258">
        <v>500000</v>
      </c>
      <c r="F16" s="731"/>
      <c r="G16" s="201">
        <v>42338</v>
      </c>
      <c r="H16" s="25" t="s">
        <v>323</v>
      </c>
      <c r="I16" s="202">
        <v>43702</v>
      </c>
      <c r="J16" s="354">
        <f>(I16-G16)+1</f>
        <v>1365</v>
      </c>
      <c r="K16" s="725">
        <f>J17/J16</f>
        <v>0.29230769230769232</v>
      </c>
      <c r="L16" s="709" t="s">
        <v>293</v>
      </c>
      <c r="M16" s="709" t="s">
        <v>244</v>
      </c>
      <c r="N16" s="717">
        <v>0.6</v>
      </c>
      <c r="O16" s="707">
        <f>INT(E16*E17*K16*N16)</f>
        <v>61384</v>
      </c>
      <c r="P16" s="31"/>
    </row>
    <row r="17" spans="1:23" ht="28.5" customHeight="1" thickBot="1" x14ac:dyDescent="0.2">
      <c r="A17" s="705"/>
      <c r="B17" s="722"/>
      <c r="C17" s="723"/>
      <c r="D17" s="724"/>
      <c r="E17" s="357">
        <v>0.7</v>
      </c>
      <c r="F17" s="710"/>
      <c r="G17" s="205">
        <f>IF(G16&lt;Q4,Q4,G16)</f>
        <v>42338</v>
      </c>
      <c r="H17" s="26" t="s">
        <v>6</v>
      </c>
      <c r="I17" s="206">
        <f>IF(I16&gt;$S$4,$S$4,I16)</f>
        <v>42736</v>
      </c>
      <c r="J17" s="207">
        <f>(I17-G17)+1</f>
        <v>399</v>
      </c>
      <c r="K17" s="726"/>
      <c r="L17" s="710"/>
      <c r="M17" s="710"/>
      <c r="N17" s="718"/>
      <c r="O17" s="708"/>
      <c r="P17" s="31"/>
    </row>
    <row r="18" spans="1:23" ht="39.75" customHeight="1" thickTop="1" thickBot="1" x14ac:dyDescent="0.2">
      <c r="A18" s="706"/>
      <c r="B18" s="714" t="s">
        <v>178</v>
      </c>
      <c r="C18" s="715"/>
      <c r="D18" s="716"/>
      <c r="E18" s="208">
        <f>SUM(E14:E17)</f>
        <v>1500001.7</v>
      </c>
      <c r="F18" s="208"/>
      <c r="G18" s="768"/>
      <c r="H18" s="769"/>
      <c r="I18" s="770"/>
      <c r="J18" s="768"/>
      <c r="K18" s="770"/>
      <c r="L18" s="213"/>
      <c r="M18" s="214"/>
      <c r="N18" s="211"/>
      <c r="O18" s="208">
        <f>SUM(O14:O17)</f>
        <v>590881</v>
      </c>
      <c r="T18" s="9"/>
      <c r="U18" s="6"/>
      <c r="V18" s="10"/>
      <c r="W18" s="5"/>
    </row>
    <row r="19" spans="1:23" ht="45.75" customHeight="1" thickBot="1" x14ac:dyDescent="0.2">
      <c r="A19" s="711" t="s">
        <v>103</v>
      </c>
      <c r="B19" s="712"/>
      <c r="C19" s="712"/>
      <c r="D19" s="713"/>
      <c r="E19" s="262">
        <f>SUM(E18,E13)</f>
        <v>3000003.4</v>
      </c>
      <c r="F19" s="262"/>
      <c r="G19" s="771"/>
      <c r="H19" s="772"/>
      <c r="I19" s="773"/>
      <c r="J19" s="727"/>
      <c r="K19" s="728"/>
      <c r="L19" s="264"/>
      <c r="M19" s="264"/>
      <c r="N19" s="263"/>
      <c r="O19" s="262">
        <f>SUM(O18,O13)</f>
        <v>1272150</v>
      </c>
      <c r="T19" s="9"/>
      <c r="U19" s="6"/>
      <c r="V19" s="10"/>
      <c r="W19" s="5"/>
    </row>
    <row r="20" spans="1:23" s="151" customFormat="1" ht="15" customHeight="1" x14ac:dyDescent="0.15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</row>
    <row r="21" spans="1:23" ht="24.95" customHeight="1" x14ac:dyDescent="0.15">
      <c r="A21" s="621" t="s">
        <v>320</v>
      </c>
      <c r="B21" s="621"/>
      <c r="C21" s="621"/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</row>
    <row r="22" spans="1:23" s="151" customFormat="1" ht="24.95" customHeight="1" x14ac:dyDescent="0.15">
      <c r="A22" s="621" t="s">
        <v>180</v>
      </c>
      <c r="B22" s="621"/>
      <c r="C22" s="621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</row>
    <row r="23" spans="1:23" s="151" customFormat="1" ht="24.95" customHeight="1" x14ac:dyDescent="0.15">
      <c r="A23" s="704" t="s">
        <v>181</v>
      </c>
      <c r="B23" s="704"/>
      <c r="C23" s="704"/>
      <c r="D23" s="704"/>
      <c r="E23" s="704"/>
      <c r="F23" s="704"/>
      <c r="G23" s="704"/>
      <c r="H23" s="704"/>
      <c r="I23" s="704"/>
      <c r="J23" s="704"/>
      <c r="K23" s="704"/>
      <c r="L23" s="704"/>
      <c r="M23" s="704"/>
      <c r="N23" s="704"/>
      <c r="O23" s="704"/>
    </row>
    <row r="24" spans="1:23" s="151" customFormat="1" ht="24.95" customHeight="1" x14ac:dyDescent="0.15">
      <c r="A24" s="704" t="s">
        <v>318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  <c r="N24" s="704"/>
      <c r="O24" s="704"/>
    </row>
    <row r="25" spans="1:23" s="151" customFormat="1" ht="24.95" customHeight="1" x14ac:dyDescent="0.15">
      <c r="A25" s="704" t="s">
        <v>167</v>
      </c>
      <c r="B25" s="704"/>
      <c r="C25" s="704"/>
      <c r="D25" s="704"/>
      <c r="E25" s="704"/>
      <c r="F25" s="704"/>
      <c r="G25" s="704"/>
      <c r="H25" s="704"/>
      <c r="I25" s="704"/>
      <c r="J25" s="704"/>
      <c r="K25" s="704"/>
      <c r="L25" s="704"/>
      <c r="M25" s="704"/>
      <c r="N25" s="704"/>
      <c r="O25" s="704"/>
    </row>
    <row r="26" spans="1:23" s="151" customFormat="1" ht="24.95" customHeight="1" x14ac:dyDescent="0.15">
      <c r="A26" s="704" t="s">
        <v>182</v>
      </c>
      <c r="B26" s="704"/>
      <c r="C26" s="704"/>
      <c r="D26" s="704"/>
      <c r="E26" s="704"/>
      <c r="F26" s="704"/>
      <c r="G26" s="704"/>
      <c r="H26" s="704"/>
      <c r="I26" s="704"/>
      <c r="J26" s="704"/>
      <c r="K26" s="704"/>
      <c r="L26" s="704"/>
      <c r="M26" s="704"/>
      <c r="N26" s="704"/>
      <c r="O26" s="704"/>
    </row>
    <row r="27" spans="1:23" ht="15" customHeight="1" x14ac:dyDescent="0.15"/>
  </sheetData>
  <mergeCells count="59">
    <mergeCell ref="O11:O12"/>
    <mergeCell ref="N14:N15"/>
    <mergeCell ref="M16:M17"/>
    <mergeCell ref="L14:L15"/>
    <mergeCell ref="L16:L17"/>
    <mergeCell ref="M14:M15"/>
    <mergeCell ref="G18:I18"/>
    <mergeCell ref="G19:I19"/>
    <mergeCell ref="J18:K18"/>
    <mergeCell ref="N9:N10"/>
    <mergeCell ref="F9:F10"/>
    <mergeCell ref="N11:N12"/>
    <mergeCell ref="K9:K10"/>
    <mergeCell ref="K11:K12"/>
    <mergeCell ref="F4:K4"/>
    <mergeCell ref="A9:A13"/>
    <mergeCell ref="M11:M12"/>
    <mergeCell ref="L11:L12"/>
    <mergeCell ref="G7:K7"/>
    <mergeCell ref="G8:K8"/>
    <mergeCell ref="B13:D13"/>
    <mergeCell ref="B7:D8"/>
    <mergeCell ref="B9:D10"/>
    <mergeCell ref="M7:M8"/>
    <mergeCell ref="L9:L10"/>
    <mergeCell ref="M9:M10"/>
    <mergeCell ref="L7:L8"/>
    <mergeCell ref="A1:O1"/>
    <mergeCell ref="A23:O23"/>
    <mergeCell ref="O9:O10"/>
    <mergeCell ref="O16:O17"/>
    <mergeCell ref="F16:F17"/>
    <mergeCell ref="N7:N8"/>
    <mergeCell ref="F7:F8"/>
    <mergeCell ref="A7:A8"/>
    <mergeCell ref="O7:O8"/>
    <mergeCell ref="M3:N3"/>
    <mergeCell ref="B11:D12"/>
    <mergeCell ref="F11:F12"/>
    <mergeCell ref="A3:E3"/>
    <mergeCell ref="A4:E4"/>
    <mergeCell ref="M4:N4"/>
    <mergeCell ref="F3:K3"/>
    <mergeCell ref="A25:O25"/>
    <mergeCell ref="A26:O26"/>
    <mergeCell ref="A14:A18"/>
    <mergeCell ref="O14:O15"/>
    <mergeCell ref="F14:F15"/>
    <mergeCell ref="A21:O21"/>
    <mergeCell ref="A22:O22"/>
    <mergeCell ref="A19:D19"/>
    <mergeCell ref="B18:D18"/>
    <mergeCell ref="N16:N17"/>
    <mergeCell ref="B16:D17"/>
    <mergeCell ref="B14:D15"/>
    <mergeCell ref="K14:K15"/>
    <mergeCell ref="K16:K17"/>
    <mergeCell ref="A24:O24"/>
    <mergeCell ref="J19:K19"/>
  </mergeCells>
  <phoneticPr fontId="2" type="noConversion"/>
  <printOptions horizontalCentered="1"/>
  <pageMargins left="0.16" right="0.28000000000000003" top="0.70866141732283472" bottom="0.35433070866141736" header="0.51181102362204722" footer="0.23622047244094491"/>
  <pageSetup paperSize="9" scale="51" orientation="portrait" r:id="rId1"/>
  <headerFooter alignWithMargins="0">
    <oddHeader>&amp;L[양식5]</oddHeader>
  </headerFooter>
  <rowBreaks count="1" manualBreakCount="1">
    <brk id="19" max="15" man="1"/>
  </rowBreaks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30"/>
  <sheetViews>
    <sheetView showGridLines="0" view="pageBreakPreview" zoomScaleNormal="100" workbookViewId="0">
      <selection activeCell="C8" sqref="C8"/>
    </sheetView>
  </sheetViews>
  <sheetFormatPr defaultRowHeight="11.25" x14ac:dyDescent="0.15"/>
  <cols>
    <col min="1" max="1" width="9.88671875" style="141" customWidth="1"/>
    <col min="2" max="2" width="4.5546875" style="142" customWidth="1"/>
    <col min="3" max="3" width="12.5546875" style="142" customWidth="1"/>
    <col min="4" max="4" width="8.109375" style="142" customWidth="1"/>
    <col min="5" max="5" width="11.109375" style="141" customWidth="1"/>
    <col min="6" max="6" width="12" style="141" customWidth="1"/>
    <col min="7" max="7" width="8.109375" style="142" customWidth="1"/>
    <col min="8" max="11" width="4.44140625" style="144" customWidth="1"/>
    <col min="12" max="16384" width="8.88671875" style="144"/>
  </cols>
  <sheetData>
    <row r="1" spans="1:11" s="1" customFormat="1" ht="22.5" x14ac:dyDescent="0.15">
      <c r="A1" s="794" t="s">
        <v>110</v>
      </c>
      <c r="B1" s="794"/>
      <c r="C1" s="794"/>
      <c r="D1" s="794"/>
      <c r="E1" s="794"/>
      <c r="F1" s="794"/>
      <c r="G1" s="794"/>
      <c r="H1" s="794"/>
      <c r="I1" s="794"/>
      <c r="J1" s="166"/>
      <c r="K1" s="166"/>
    </row>
    <row r="2" spans="1:11" ht="19.5" customHeight="1" x14ac:dyDescent="0.15"/>
    <row r="3" spans="1:11" ht="12" x14ac:dyDescent="0.15">
      <c r="A3" s="145"/>
    </row>
    <row r="4" spans="1:11" s="142" customFormat="1" ht="19.5" customHeight="1" x14ac:dyDescent="0.15">
      <c r="A4" s="795" t="s">
        <v>157</v>
      </c>
      <c r="B4" s="796"/>
      <c r="C4" s="189" t="s">
        <v>158</v>
      </c>
      <c r="D4" s="797" t="s">
        <v>159</v>
      </c>
      <c r="E4" s="779" t="s">
        <v>160</v>
      </c>
      <c r="F4" s="779" t="s">
        <v>161</v>
      </c>
      <c r="G4" s="797" t="s">
        <v>162</v>
      </c>
      <c r="H4" s="805" t="s">
        <v>101</v>
      </c>
      <c r="I4" s="805" t="s">
        <v>19</v>
      </c>
      <c r="J4" s="805" t="s">
        <v>20</v>
      </c>
      <c r="K4" s="803" t="s">
        <v>21</v>
      </c>
    </row>
    <row r="5" spans="1:11" s="142" customFormat="1" ht="19.5" customHeight="1" x14ac:dyDescent="0.15">
      <c r="A5" s="801" t="s">
        <v>163</v>
      </c>
      <c r="B5" s="802"/>
      <c r="C5" s="550" t="s">
        <v>164</v>
      </c>
      <c r="D5" s="798"/>
      <c r="E5" s="780"/>
      <c r="F5" s="780"/>
      <c r="G5" s="798"/>
      <c r="H5" s="806"/>
      <c r="I5" s="806"/>
      <c r="J5" s="806"/>
      <c r="K5" s="804"/>
    </row>
    <row r="6" spans="1:11" ht="38.25" customHeight="1" x14ac:dyDescent="0.15">
      <c r="A6" s="811" t="str">
        <f>양식2!A7</f>
        <v>공동수급자</v>
      </c>
      <c r="B6" s="551" t="str">
        <f>양식2!B6</f>
        <v>업체명</v>
      </c>
      <c r="C6" s="419" t="s">
        <v>100</v>
      </c>
      <c r="D6" s="552"/>
      <c r="E6" s="553"/>
      <c r="F6" s="553"/>
      <c r="G6" s="552"/>
      <c r="H6" s="554"/>
      <c r="I6" s="555">
        <v>4</v>
      </c>
      <c r="J6" s="555">
        <f>I6-H6</f>
        <v>4</v>
      </c>
      <c r="K6" s="556"/>
    </row>
    <row r="7" spans="1:11" s="396" customFormat="1" ht="38.25" customHeight="1" x14ac:dyDescent="0.15">
      <c r="A7" s="812"/>
      <c r="B7" s="549" t="str">
        <f>양식2!B7</f>
        <v>공동1</v>
      </c>
      <c r="C7" s="501"/>
      <c r="D7" s="502"/>
      <c r="E7" s="503"/>
      <c r="F7" s="503"/>
      <c r="G7" s="502"/>
      <c r="H7" s="408"/>
      <c r="I7" s="508">
        <v>4</v>
      </c>
      <c r="J7" s="508">
        <f>I7-H7</f>
        <v>4</v>
      </c>
      <c r="K7" s="504"/>
    </row>
    <row r="8" spans="1:11" s="396" customFormat="1" ht="38.25" customHeight="1" x14ac:dyDescent="0.15">
      <c r="A8" s="813"/>
      <c r="B8" s="557" t="str">
        <f>양식2!B8</f>
        <v>공동2</v>
      </c>
      <c r="C8" s="420"/>
      <c r="D8" s="505"/>
      <c r="E8" s="506"/>
      <c r="F8" s="506"/>
      <c r="G8" s="505"/>
      <c r="H8" s="409"/>
      <c r="I8" s="509">
        <v>4</v>
      </c>
      <c r="J8" s="509">
        <f>I8-H8</f>
        <v>4</v>
      </c>
      <c r="K8" s="507"/>
    </row>
    <row r="9" spans="1:11" ht="24.75" customHeight="1" x14ac:dyDescent="0.15">
      <c r="A9" s="811" t="str">
        <f>양식4!A8</f>
        <v>책임감리원</v>
      </c>
      <c r="B9" s="814" t="str">
        <f>양식4!B8</f>
        <v>홍길동</v>
      </c>
      <c r="C9" s="783" t="s">
        <v>100</v>
      </c>
      <c r="D9" s="783"/>
      <c r="E9" s="781"/>
      <c r="F9" s="781"/>
      <c r="G9" s="783"/>
      <c r="H9" s="788"/>
      <c r="I9" s="799">
        <v>3</v>
      </c>
      <c r="J9" s="799">
        <f>I9-H9</f>
        <v>3</v>
      </c>
      <c r="K9" s="807"/>
    </row>
    <row r="10" spans="1:11" ht="24.75" customHeight="1" x14ac:dyDescent="0.15">
      <c r="A10" s="813"/>
      <c r="B10" s="815"/>
      <c r="C10" s="787"/>
      <c r="D10" s="787"/>
      <c r="E10" s="782"/>
      <c r="F10" s="782"/>
      <c r="G10" s="787"/>
      <c r="H10" s="789"/>
      <c r="I10" s="800"/>
      <c r="J10" s="800"/>
      <c r="K10" s="808"/>
    </row>
    <row r="11" spans="1:11" ht="24.75" customHeight="1" x14ac:dyDescent="0.15">
      <c r="A11" s="811" t="str">
        <f>양식4!A9</f>
        <v>보조감리원</v>
      </c>
      <c r="B11" s="816" t="str">
        <f>양식4!B9</f>
        <v>홍길일</v>
      </c>
      <c r="C11" s="783"/>
      <c r="D11" s="783"/>
      <c r="E11" s="785"/>
      <c r="F11" s="785"/>
      <c r="G11" s="783"/>
      <c r="H11" s="788"/>
      <c r="I11" s="799">
        <v>3</v>
      </c>
      <c r="J11" s="799">
        <f t="shared" ref="J11" si="0">I11-H11</f>
        <v>3</v>
      </c>
      <c r="K11" s="807"/>
    </row>
    <row r="12" spans="1:11" ht="24.75" customHeight="1" x14ac:dyDescent="0.15">
      <c r="A12" s="812"/>
      <c r="B12" s="817"/>
      <c r="C12" s="784"/>
      <c r="D12" s="784"/>
      <c r="E12" s="786"/>
      <c r="F12" s="786"/>
      <c r="G12" s="784"/>
      <c r="H12" s="791"/>
      <c r="I12" s="792"/>
      <c r="J12" s="792"/>
      <c r="K12" s="809"/>
    </row>
    <row r="13" spans="1:11" ht="24.75" customHeight="1" x14ac:dyDescent="0.15">
      <c r="A13" s="812"/>
      <c r="B13" s="818" t="str">
        <f>양식4!B10</f>
        <v>홍길이</v>
      </c>
      <c r="C13" s="793"/>
      <c r="D13" s="793"/>
      <c r="E13" s="819"/>
      <c r="F13" s="819"/>
      <c r="G13" s="793"/>
      <c r="H13" s="790"/>
      <c r="I13" s="792">
        <v>3</v>
      </c>
      <c r="J13" s="810">
        <f t="shared" ref="J13" si="1">I13-H13</f>
        <v>3</v>
      </c>
      <c r="K13" s="809"/>
    </row>
    <row r="14" spans="1:11" s="396" customFormat="1" ht="24.75" customHeight="1" x14ac:dyDescent="0.15">
      <c r="A14" s="812"/>
      <c r="B14" s="817"/>
      <c r="C14" s="784"/>
      <c r="D14" s="784"/>
      <c r="E14" s="786"/>
      <c r="F14" s="786"/>
      <c r="G14" s="784"/>
      <c r="H14" s="791"/>
      <c r="I14" s="792"/>
      <c r="J14" s="792"/>
      <c r="K14" s="809"/>
    </row>
    <row r="15" spans="1:11" s="396" customFormat="1" ht="24.75" customHeight="1" x14ac:dyDescent="0.15">
      <c r="A15" s="812"/>
      <c r="B15" s="818" t="str">
        <f>양식4!B11</f>
        <v>홍길삼</v>
      </c>
      <c r="C15" s="793"/>
      <c r="D15" s="793"/>
      <c r="E15" s="819"/>
      <c r="F15" s="819"/>
      <c r="G15" s="793"/>
      <c r="H15" s="790"/>
      <c r="I15" s="792">
        <v>3</v>
      </c>
      <c r="J15" s="810">
        <f t="shared" ref="J15" si="2">I15-H15</f>
        <v>3</v>
      </c>
      <c r="K15" s="809"/>
    </row>
    <row r="16" spans="1:11" s="396" customFormat="1" ht="24.75" customHeight="1" x14ac:dyDescent="0.15">
      <c r="A16" s="812"/>
      <c r="B16" s="817"/>
      <c r="C16" s="784"/>
      <c r="D16" s="784"/>
      <c r="E16" s="786"/>
      <c r="F16" s="786"/>
      <c r="G16" s="784"/>
      <c r="H16" s="791"/>
      <c r="I16" s="792"/>
      <c r="J16" s="792"/>
      <c r="K16" s="809"/>
    </row>
    <row r="17" spans="1:11" s="396" customFormat="1" ht="24.75" customHeight="1" x14ac:dyDescent="0.15">
      <c r="A17" s="812"/>
      <c r="B17" s="818" t="str">
        <f>양식4!B12</f>
        <v>홍길사</v>
      </c>
      <c r="C17" s="793"/>
      <c r="D17" s="793"/>
      <c r="E17" s="819"/>
      <c r="F17" s="819"/>
      <c r="G17" s="793"/>
      <c r="H17" s="790"/>
      <c r="I17" s="792">
        <v>3</v>
      </c>
      <c r="J17" s="810">
        <f t="shared" ref="J17" si="3">I17-H17</f>
        <v>3</v>
      </c>
      <c r="K17" s="809"/>
    </row>
    <row r="18" spans="1:11" s="396" customFormat="1" ht="24.75" customHeight="1" x14ac:dyDescent="0.15">
      <c r="A18" s="813"/>
      <c r="B18" s="815"/>
      <c r="C18" s="787"/>
      <c r="D18" s="787"/>
      <c r="E18" s="820"/>
      <c r="F18" s="820"/>
      <c r="G18" s="787"/>
      <c r="H18" s="789"/>
      <c r="I18" s="800"/>
      <c r="J18" s="800"/>
      <c r="K18" s="808"/>
    </row>
    <row r="19" spans="1:11" s="396" customFormat="1" ht="24.75" customHeight="1" x14ac:dyDescent="0.15">
      <c r="A19" s="811" t="str">
        <f>양식4!A13</f>
        <v>비상주감리원</v>
      </c>
      <c r="B19" s="816" t="str">
        <f>양식4!B13</f>
        <v>홍길오</v>
      </c>
      <c r="C19" s="783"/>
      <c r="D19" s="783"/>
      <c r="E19" s="785"/>
      <c r="F19" s="785"/>
      <c r="G19" s="783"/>
      <c r="H19" s="788"/>
      <c r="I19" s="799">
        <v>3</v>
      </c>
      <c r="J19" s="799">
        <f t="shared" ref="J19" si="4">I19-H19</f>
        <v>3</v>
      </c>
      <c r="K19" s="807"/>
    </row>
    <row r="20" spans="1:11" s="396" customFormat="1" ht="24.75" customHeight="1" x14ac:dyDescent="0.15">
      <c r="A20" s="812"/>
      <c r="B20" s="817"/>
      <c r="C20" s="784"/>
      <c r="D20" s="784"/>
      <c r="E20" s="786"/>
      <c r="F20" s="786"/>
      <c r="G20" s="784"/>
      <c r="H20" s="791"/>
      <c r="I20" s="792"/>
      <c r="J20" s="792"/>
      <c r="K20" s="809"/>
    </row>
    <row r="21" spans="1:11" s="396" customFormat="1" ht="24.75" customHeight="1" x14ac:dyDescent="0.15">
      <c r="A21" s="812"/>
      <c r="B21" s="818" t="str">
        <f>양식4!B14</f>
        <v>홍길육</v>
      </c>
      <c r="C21" s="793"/>
      <c r="D21" s="793"/>
      <c r="E21" s="819"/>
      <c r="F21" s="819"/>
      <c r="G21" s="793"/>
      <c r="H21" s="790"/>
      <c r="I21" s="792">
        <v>3</v>
      </c>
      <c r="J21" s="810">
        <f t="shared" ref="J21" si="5">I21-H21</f>
        <v>3</v>
      </c>
      <c r="K21" s="809"/>
    </row>
    <row r="22" spans="1:11" s="396" customFormat="1" ht="24.75" customHeight="1" x14ac:dyDescent="0.15">
      <c r="A22" s="812"/>
      <c r="B22" s="817"/>
      <c r="C22" s="784"/>
      <c r="D22" s="784"/>
      <c r="E22" s="786"/>
      <c r="F22" s="786"/>
      <c r="G22" s="784"/>
      <c r="H22" s="791"/>
      <c r="I22" s="792"/>
      <c r="J22" s="792"/>
      <c r="K22" s="809"/>
    </row>
    <row r="23" spans="1:11" s="396" customFormat="1" ht="24.75" customHeight="1" x14ac:dyDescent="0.15">
      <c r="A23" s="812"/>
      <c r="B23" s="818" t="str">
        <f>양식4!B15</f>
        <v>홍길칠</v>
      </c>
      <c r="C23" s="793"/>
      <c r="D23" s="793"/>
      <c r="E23" s="819"/>
      <c r="F23" s="819"/>
      <c r="G23" s="793"/>
      <c r="H23" s="790"/>
      <c r="I23" s="792">
        <v>3</v>
      </c>
      <c r="J23" s="810">
        <f t="shared" ref="J23" si="6">I23-H23</f>
        <v>3</v>
      </c>
      <c r="K23" s="809"/>
    </row>
    <row r="24" spans="1:11" s="396" customFormat="1" ht="24.75" customHeight="1" x14ac:dyDescent="0.15">
      <c r="A24" s="813"/>
      <c r="B24" s="815"/>
      <c r="C24" s="787"/>
      <c r="D24" s="787"/>
      <c r="E24" s="820"/>
      <c r="F24" s="820"/>
      <c r="G24" s="787"/>
      <c r="H24" s="789"/>
      <c r="I24" s="800"/>
      <c r="J24" s="800"/>
      <c r="K24" s="808"/>
    </row>
    <row r="25" spans="1:11" ht="6.75" customHeight="1" x14ac:dyDescent="0.15"/>
    <row r="26" spans="1:11" s="1" customFormat="1" ht="19.5" customHeight="1" x14ac:dyDescent="0.15">
      <c r="A26" s="704" t="s">
        <v>297</v>
      </c>
      <c r="B26" s="704"/>
      <c r="C26" s="704"/>
      <c r="D26" s="704"/>
      <c r="E26" s="704"/>
      <c r="F26" s="704"/>
      <c r="G26" s="704"/>
      <c r="H26" s="704"/>
      <c r="I26" s="704"/>
      <c r="J26" s="704"/>
      <c r="K26" s="704"/>
    </row>
    <row r="27" spans="1:11" s="1" customFormat="1" ht="19.5" customHeight="1" x14ac:dyDescent="0.15">
      <c r="A27" s="704" t="s">
        <v>165</v>
      </c>
      <c r="B27" s="704"/>
      <c r="C27" s="704"/>
      <c r="D27" s="704"/>
      <c r="E27" s="704"/>
      <c r="F27" s="704"/>
      <c r="G27" s="704"/>
      <c r="H27" s="704"/>
      <c r="I27" s="704"/>
      <c r="J27" s="165"/>
      <c r="K27" s="165"/>
    </row>
    <row r="28" spans="1:11" s="1" customFormat="1" ht="19.5" customHeight="1" x14ac:dyDescent="0.15">
      <c r="A28" s="704" t="s">
        <v>319</v>
      </c>
      <c r="B28" s="704"/>
      <c r="C28" s="704"/>
      <c r="D28" s="704"/>
      <c r="E28" s="704"/>
      <c r="F28" s="704"/>
      <c r="G28" s="704"/>
      <c r="H28" s="704"/>
      <c r="I28" s="704"/>
      <c r="J28" s="165"/>
      <c r="K28" s="165"/>
    </row>
    <row r="29" spans="1:11" s="1" customFormat="1" ht="15" customHeight="1" x14ac:dyDescent="0.15">
      <c r="A29" s="704"/>
      <c r="B29" s="704"/>
      <c r="C29" s="704"/>
      <c r="D29" s="704"/>
      <c r="E29" s="704"/>
      <c r="F29" s="704"/>
      <c r="G29" s="704"/>
      <c r="H29" s="704"/>
      <c r="I29" s="704"/>
      <c r="J29" s="165"/>
      <c r="K29" s="165"/>
    </row>
    <row r="30" spans="1:11" s="1" customFormat="1" ht="15" customHeight="1" x14ac:dyDescent="0.15">
      <c r="A30" s="778"/>
      <c r="B30" s="778"/>
      <c r="C30" s="778"/>
      <c r="D30" s="778"/>
      <c r="E30" s="778"/>
      <c r="F30" s="778"/>
      <c r="G30" s="778"/>
      <c r="H30" s="778"/>
      <c r="I30" s="778"/>
      <c r="J30" s="163"/>
      <c r="K30" s="163"/>
    </row>
  </sheetData>
  <mergeCells count="100">
    <mergeCell ref="J23:J24"/>
    <mergeCell ref="K23:K24"/>
    <mergeCell ref="F23:F24"/>
    <mergeCell ref="B23:B24"/>
    <mergeCell ref="G23:G24"/>
    <mergeCell ref="H23:H24"/>
    <mergeCell ref="I23:I24"/>
    <mergeCell ref="K21:K22"/>
    <mergeCell ref="C21:C22"/>
    <mergeCell ref="D21:D22"/>
    <mergeCell ref="E21:E22"/>
    <mergeCell ref="F21:F22"/>
    <mergeCell ref="G21:G22"/>
    <mergeCell ref="H21:H22"/>
    <mergeCell ref="I21:I22"/>
    <mergeCell ref="J21:J22"/>
    <mergeCell ref="J17:J18"/>
    <mergeCell ref="K17:K18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G17:G18"/>
    <mergeCell ref="H17:H18"/>
    <mergeCell ref="I17:I18"/>
    <mergeCell ref="B17:B18"/>
    <mergeCell ref="B19:B20"/>
    <mergeCell ref="A11:A18"/>
    <mergeCell ref="E17:E18"/>
    <mergeCell ref="F17:F18"/>
    <mergeCell ref="C17:C18"/>
    <mergeCell ref="D17:D18"/>
    <mergeCell ref="C15:C16"/>
    <mergeCell ref="D15:D16"/>
    <mergeCell ref="E15:E16"/>
    <mergeCell ref="F15:F16"/>
    <mergeCell ref="A19:A24"/>
    <mergeCell ref="B21:B22"/>
    <mergeCell ref="C23:C24"/>
    <mergeCell ref="D23:D24"/>
    <mergeCell ref="E23:E24"/>
    <mergeCell ref="I15:I16"/>
    <mergeCell ref="J15:J16"/>
    <mergeCell ref="K15:K16"/>
    <mergeCell ref="A6:A8"/>
    <mergeCell ref="B9:B10"/>
    <mergeCell ref="B11:B12"/>
    <mergeCell ref="B13:B14"/>
    <mergeCell ref="B15:B16"/>
    <mergeCell ref="A9:A10"/>
    <mergeCell ref="J13:J14"/>
    <mergeCell ref="K13:K14"/>
    <mergeCell ref="C13:C14"/>
    <mergeCell ref="D13:D14"/>
    <mergeCell ref="E13:E14"/>
    <mergeCell ref="F13:F14"/>
    <mergeCell ref="G13:G14"/>
    <mergeCell ref="J9:J10"/>
    <mergeCell ref="J11:J12"/>
    <mergeCell ref="C9:C10"/>
    <mergeCell ref="D9:D10"/>
    <mergeCell ref="K9:K10"/>
    <mergeCell ref="K11:K12"/>
    <mergeCell ref="A1:I1"/>
    <mergeCell ref="A27:I27"/>
    <mergeCell ref="A4:B4"/>
    <mergeCell ref="F4:F5"/>
    <mergeCell ref="D4:D5"/>
    <mergeCell ref="I9:I10"/>
    <mergeCell ref="I11:I12"/>
    <mergeCell ref="C11:C12"/>
    <mergeCell ref="A5:B5"/>
    <mergeCell ref="A26:K26"/>
    <mergeCell ref="K4:K5"/>
    <mergeCell ref="J4:J5"/>
    <mergeCell ref="H4:H5"/>
    <mergeCell ref="I4:I5"/>
    <mergeCell ref="G4:G5"/>
    <mergeCell ref="H11:H12"/>
    <mergeCell ref="A29:I29"/>
    <mergeCell ref="A30:I30"/>
    <mergeCell ref="A28:I28"/>
    <mergeCell ref="E4:E5"/>
    <mergeCell ref="E9:E10"/>
    <mergeCell ref="D11:D12"/>
    <mergeCell ref="E11:E12"/>
    <mergeCell ref="F9:F10"/>
    <mergeCell ref="F11:F12"/>
    <mergeCell ref="G9:G10"/>
    <mergeCell ref="G11:G12"/>
    <mergeCell ref="H9:H10"/>
    <mergeCell ref="H13:H14"/>
    <mergeCell ref="I13:I14"/>
    <mergeCell ref="G15:G16"/>
    <mergeCell ref="H15:H16"/>
  </mergeCells>
  <phoneticPr fontId="2" type="noConversion"/>
  <printOptions horizontalCentered="1"/>
  <pageMargins left="0.31496062992125984" right="0.31496062992125984" top="1.1811023622047245" bottom="0.78740157480314965" header="0.39370078740157483" footer="0.39370078740157483"/>
  <pageSetup paperSize="9" scale="95" orientation="portrait" horizontalDpi="4294967293" r:id="rId1"/>
  <headerFooter alignWithMargins="0">
    <oddHeader xml:space="preserve">&amp;L[양식6]&amp;R&amp;"궁서체,기울임꼴"&amp;8      &amp;U                          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C9" sqref="C9"/>
    </sheetView>
  </sheetViews>
  <sheetFormatPr defaultRowHeight="11.25" x14ac:dyDescent="0.15"/>
  <cols>
    <col min="1" max="1" width="12.77734375" style="141" customWidth="1"/>
    <col min="2" max="3" width="12.77734375" style="142" customWidth="1"/>
    <col min="4" max="5" width="12.77734375" style="141" customWidth="1"/>
    <col min="6" max="6" width="12.77734375" style="144" customWidth="1"/>
    <col min="7" max="16384" width="8.88671875" style="144"/>
  </cols>
  <sheetData>
    <row r="1" spans="1:6" s="1" customFormat="1" ht="22.5" x14ac:dyDescent="0.15">
      <c r="A1" s="794" t="s">
        <v>102</v>
      </c>
      <c r="B1" s="794"/>
      <c r="C1" s="794"/>
      <c r="D1" s="794"/>
      <c r="E1" s="794"/>
      <c r="F1" s="794"/>
    </row>
    <row r="2" spans="1:6" s="395" customFormat="1" ht="23.25" thickBot="1" x14ac:dyDescent="0.2">
      <c r="A2" s="397"/>
      <c r="B2" s="397"/>
      <c r="C2" s="397"/>
      <c r="D2" s="397"/>
      <c r="E2" s="397"/>
      <c r="F2" s="397"/>
    </row>
    <row r="3" spans="1:6" ht="19.5" customHeight="1" thickBot="1" x14ac:dyDescent="0.2">
      <c r="A3" s="390" t="s">
        <v>347</v>
      </c>
      <c r="B3" s="391"/>
      <c r="C3" s="391"/>
      <c r="D3" s="392"/>
      <c r="E3" s="393"/>
    </row>
    <row r="4" spans="1:6" ht="30" customHeight="1" x14ac:dyDescent="0.15">
      <c r="A4" s="398" t="s">
        <v>348</v>
      </c>
      <c r="B4" s="399" t="s">
        <v>349</v>
      </c>
      <c r="C4" s="399" t="s">
        <v>350</v>
      </c>
      <c r="D4" s="400" t="s">
        <v>347</v>
      </c>
      <c r="E4" s="388" t="s">
        <v>20</v>
      </c>
    </row>
    <row r="5" spans="1:6" s="396" customFormat="1" ht="30" customHeight="1" thickBot="1" x14ac:dyDescent="0.2">
      <c r="A5" s="385">
        <v>1</v>
      </c>
      <c r="B5" s="386">
        <v>2</v>
      </c>
      <c r="C5" s="384">
        <v>0.12</v>
      </c>
      <c r="D5" s="387">
        <f>(A5/B5)/C5</f>
        <v>4.166666666666667</v>
      </c>
      <c r="E5" s="389">
        <f>IF(D5&gt;1,1,IF(D5&gt;0.75,0.85,IF(D5&gt;0.5,0.7,IF(D5&gt;0.25,0.55,0.4))))</f>
        <v>1</v>
      </c>
    </row>
    <row r="6" spans="1:6" s="396" customFormat="1" ht="30" customHeight="1" thickBot="1" x14ac:dyDescent="0.2">
      <c r="A6" s="325"/>
      <c r="B6" s="325"/>
      <c r="C6" s="325"/>
      <c r="D6" s="54"/>
      <c r="E6" s="54"/>
      <c r="F6" s="142"/>
    </row>
    <row r="7" spans="1:6" s="396" customFormat="1" ht="30" customHeight="1" thickBot="1" x14ac:dyDescent="0.2">
      <c r="A7" s="390" t="s">
        <v>347</v>
      </c>
      <c r="B7" s="391"/>
      <c r="C7" s="391"/>
      <c r="D7" s="392"/>
      <c r="E7" s="393"/>
      <c r="F7" s="144"/>
    </row>
    <row r="8" spans="1:6" s="396" customFormat="1" ht="30" customHeight="1" x14ac:dyDescent="0.15">
      <c r="A8" s="398" t="s">
        <v>351</v>
      </c>
      <c r="B8" s="399" t="s">
        <v>352</v>
      </c>
      <c r="C8" s="399" t="s">
        <v>353</v>
      </c>
      <c r="D8" s="400" t="s">
        <v>354</v>
      </c>
      <c r="E8" s="388" t="s">
        <v>20</v>
      </c>
      <c r="F8" s="1"/>
    </row>
    <row r="9" spans="1:6" s="142" customFormat="1" ht="30" customHeight="1" thickBot="1" x14ac:dyDescent="0.2">
      <c r="A9" s="385">
        <v>2</v>
      </c>
      <c r="B9" s="386">
        <v>1</v>
      </c>
      <c r="C9" s="384">
        <v>0.1</v>
      </c>
      <c r="D9" s="387">
        <f>(A9/B9)/C9</f>
        <v>20</v>
      </c>
      <c r="E9" s="389">
        <f>IF(D9&gt;1,1,IF(D9&gt;0.75,0.85,IF(D9&gt;0.5,0.7,IF(D9&gt;0.25,0.55,0.4))))*2</f>
        <v>2</v>
      </c>
      <c r="F9" s="1"/>
    </row>
    <row r="10" spans="1:6" s="142" customFormat="1" ht="30" customHeight="1" x14ac:dyDescent="0.15">
      <c r="A10" s="704"/>
      <c r="B10" s="704"/>
      <c r="C10" s="704"/>
      <c r="D10" s="704"/>
      <c r="E10" s="704"/>
      <c r="F10" s="1"/>
    </row>
    <row r="11" spans="1:6" ht="6" customHeight="1" x14ac:dyDescent="0.15">
      <c r="A11" s="704"/>
      <c r="B11" s="704"/>
      <c r="C11" s="704"/>
      <c r="D11" s="704"/>
      <c r="E11" s="704"/>
      <c r="F11" s="1"/>
    </row>
    <row r="12" spans="1:6" s="1" customFormat="1" ht="24.95" customHeight="1" x14ac:dyDescent="0.15">
      <c r="A12" s="141"/>
      <c r="B12" s="142"/>
      <c r="C12" s="142"/>
      <c r="D12" s="141"/>
      <c r="E12" s="141"/>
      <c r="F12" s="144"/>
    </row>
    <row r="13" spans="1:6" s="1" customFormat="1" ht="24.95" customHeight="1" x14ac:dyDescent="0.15">
      <c r="A13" s="141"/>
      <c r="B13" s="142"/>
      <c r="C13" s="142"/>
      <c r="D13" s="141"/>
      <c r="E13" s="141"/>
      <c r="F13" s="144"/>
    </row>
    <row r="14" spans="1:6" s="1" customFormat="1" ht="24.95" customHeight="1" x14ac:dyDescent="0.15">
      <c r="A14" s="141"/>
      <c r="B14" s="142"/>
      <c r="C14" s="142"/>
      <c r="D14" s="141"/>
      <c r="E14" s="141"/>
      <c r="F14" s="144"/>
    </row>
    <row r="15" spans="1:6" s="1" customFormat="1" ht="24.95" customHeight="1" x14ac:dyDescent="0.15">
      <c r="A15" s="141"/>
      <c r="B15" s="142"/>
      <c r="C15" s="142"/>
      <c r="D15" s="141"/>
      <c r="E15" s="141"/>
      <c r="F15" s="144"/>
    </row>
  </sheetData>
  <mergeCells count="3">
    <mergeCell ref="A1:F1"/>
    <mergeCell ref="A11:E11"/>
    <mergeCell ref="A10:E10"/>
  </mergeCells>
  <phoneticPr fontId="2" type="noConversion"/>
  <pageMargins left="0.75" right="0.75" top="1" bottom="1" header="0.5" footer="0.5"/>
  <pageSetup paperSize="9" scale="92" orientation="portrait" r:id="rId1"/>
  <headerFooter alignWithMargins="0">
    <oddHeader>&amp;L[양식7]</oddHead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V44"/>
  <sheetViews>
    <sheetView showGridLines="0" view="pageBreakPreview" topLeftCell="A22" zoomScale="85" zoomScaleNormal="100" zoomScaleSheetLayoutView="85" workbookViewId="0">
      <selection activeCell="D50" sqref="D50"/>
    </sheetView>
  </sheetViews>
  <sheetFormatPr defaultRowHeight="13.5" x14ac:dyDescent="0.15"/>
  <cols>
    <col min="1" max="1" width="2.6640625" style="41" customWidth="1"/>
    <col min="2" max="3" width="13" style="41" customWidth="1"/>
    <col min="4" max="4" width="15.109375" style="41" customWidth="1"/>
    <col min="5" max="7" width="12.77734375" style="41" customWidth="1"/>
    <col min="8" max="8" width="12.21875" style="41" customWidth="1"/>
    <col min="9" max="9" width="8.88671875" style="41"/>
    <col min="10" max="10" width="5.33203125" style="41" customWidth="1"/>
    <col min="11" max="11" width="6.109375" style="41" bestFit="1" customWidth="1"/>
    <col min="12" max="12" width="5.6640625" style="41" bestFit="1" customWidth="1"/>
    <col min="13" max="13" width="8.21875" style="41" customWidth="1"/>
    <col min="14" max="14" width="8.88671875" style="41"/>
    <col min="15" max="15" width="10.21875" style="41" bestFit="1" customWidth="1"/>
    <col min="16" max="16384" width="8.88671875" style="41"/>
  </cols>
  <sheetData>
    <row r="1" spans="1:15" ht="22.5" x14ac:dyDescent="0.15">
      <c r="A1" s="587" t="s">
        <v>14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</row>
    <row r="2" spans="1:15" ht="14.25" customHeight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5" ht="20.100000000000001" customHeight="1" x14ac:dyDescent="0.15">
      <c r="B3" s="130" t="str">
        <f>'양식4-1'!A3</f>
        <v>○ 용 역 명 : 용역명</v>
      </c>
      <c r="C3" s="44"/>
      <c r="D3" s="44"/>
      <c r="E3" s="44"/>
      <c r="F3" s="44"/>
      <c r="G3" s="44"/>
      <c r="N3" s="347" t="s">
        <v>429</v>
      </c>
      <c r="O3" s="516">
        <f>'양식5(유사용역)'!S4</f>
        <v>42736</v>
      </c>
    </row>
    <row r="4" spans="1:15" ht="20.100000000000001" customHeight="1" x14ac:dyDescent="0.15">
      <c r="B4" s="130" t="str">
        <f>'양식3(평가표)'!B4</f>
        <v>○ 대상업체 : 업체명</v>
      </c>
      <c r="C4" s="44"/>
      <c r="D4" s="44"/>
      <c r="E4" s="44"/>
      <c r="F4" s="44"/>
      <c r="G4" s="44"/>
      <c r="N4" s="347" t="s">
        <v>430</v>
      </c>
      <c r="O4" s="516">
        <f>O3-(365*5)</f>
        <v>40911</v>
      </c>
    </row>
    <row r="5" spans="1:15" ht="12.75" customHeight="1" x14ac:dyDescent="0.15">
      <c r="B5" s="44"/>
      <c r="C5" s="44"/>
      <c r="D5" s="44"/>
      <c r="E5" s="44"/>
      <c r="F5" s="44"/>
      <c r="G5" s="44"/>
      <c r="N5" s="347" t="s">
        <v>431</v>
      </c>
      <c r="O5" s="516">
        <f>O3-(365*10)</f>
        <v>39086</v>
      </c>
    </row>
    <row r="6" spans="1:15" s="55" customFormat="1" ht="24.75" customHeight="1" x14ac:dyDescent="0.15">
      <c r="A6" s="81"/>
      <c r="B6" s="836" t="s">
        <v>104</v>
      </c>
      <c r="C6" s="836"/>
      <c r="D6" s="54"/>
      <c r="E6" s="54"/>
      <c r="F6" s="54"/>
      <c r="G6" s="54"/>
      <c r="H6" s="54"/>
      <c r="I6" s="54"/>
      <c r="J6" s="54"/>
      <c r="K6" s="54"/>
      <c r="L6" s="54"/>
      <c r="N6" s="55" t="s">
        <v>432</v>
      </c>
      <c r="O6" s="515">
        <f>O3-(365*20)</f>
        <v>35436</v>
      </c>
    </row>
    <row r="7" spans="1:15" s="55" customFormat="1" ht="27.95" customHeight="1" x14ac:dyDescent="0.15">
      <c r="A7" s="56"/>
      <c r="B7" s="82" t="s">
        <v>12</v>
      </c>
      <c r="C7" s="835" t="s">
        <v>17</v>
      </c>
      <c r="D7" s="835"/>
      <c r="E7" s="83" t="s">
        <v>18</v>
      </c>
      <c r="F7" s="84" t="s">
        <v>168</v>
      </c>
      <c r="G7" s="83" t="s">
        <v>246</v>
      </c>
      <c r="H7" s="182" t="s">
        <v>185</v>
      </c>
      <c r="I7" s="83" t="s">
        <v>19</v>
      </c>
      <c r="J7" s="84" t="s">
        <v>111</v>
      </c>
      <c r="K7" s="272" t="s">
        <v>21</v>
      </c>
    </row>
    <row r="8" spans="1:15" s="55" customFormat="1" ht="27.95" customHeight="1" x14ac:dyDescent="0.15">
      <c r="A8" s="54"/>
      <c r="B8" s="217" t="s">
        <v>22</v>
      </c>
      <c r="C8" s="840" t="s">
        <v>433</v>
      </c>
      <c r="D8" s="840"/>
      <c r="E8" s="519">
        <v>36892</v>
      </c>
      <c r="F8" s="519">
        <v>40179</v>
      </c>
      <c r="G8" s="520">
        <f>IF(E8&gt;=$O$4,100%,IF(E8&gt;=$O$5,80%,IF(E8&gt;=$O$6,60%,0)))</f>
        <v>0.6</v>
      </c>
      <c r="H8" s="518">
        <f>1/1</f>
        <v>1</v>
      </c>
      <c r="I8" s="510">
        <v>2</v>
      </c>
      <c r="J8" s="310">
        <f>ROUND(G8*H8*I8,2)</f>
        <v>1.2</v>
      </c>
      <c r="K8" s="273"/>
    </row>
    <row r="9" spans="1:15" s="55" customFormat="1" ht="27.95" customHeight="1" x14ac:dyDescent="0.15">
      <c r="A9" s="54"/>
      <c r="B9" s="417"/>
      <c r="C9" s="847"/>
      <c r="D9" s="848"/>
      <c r="E9" s="523"/>
      <c r="F9" s="523"/>
      <c r="G9" s="318"/>
      <c r="H9" s="219"/>
      <c r="I9" s="524"/>
      <c r="J9" s="526">
        <f>ROUND(G9*H9*I9,2)</f>
        <v>0</v>
      </c>
      <c r="K9" s="525"/>
    </row>
    <row r="10" spans="1:15" s="55" customFormat="1" ht="27.95" customHeight="1" x14ac:dyDescent="0.15">
      <c r="A10" s="54"/>
      <c r="B10" s="842" t="s">
        <v>23</v>
      </c>
      <c r="C10" s="837" t="s">
        <v>298</v>
      </c>
      <c r="D10" s="838"/>
      <c r="E10" s="267">
        <v>40179</v>
      </c>
      <c r="F10" s="85">
        <v>43831</v>
      </c>
      <c r="G10" s="86">
        <f>IF(E10&gt;=$O$4,100%,IF(E10&gt;=$O$5,80%,IF(E10&gt;=$O$6,60%,0)))</f>
        <v>0.8</v>
      </c>
      <c r="H10" s="268">
        <f>1/1</f>
        <v>1</v>
      </c>
      <c r="I10" s="514">
        <v>1</v>
      </c>
      <c r="J10" s="522">
        <f>ROUND(G10*H10*I10,2)</f>
        <v>0.8</v>
      </c>
      <c r="K10" s="273"/>
    </row>
    <row r="11" spans="1:15" s="55" customFormat="1" ht="27.95" customHeight="1" x14ac:dyDescent="0.15">
      <c r="A11" s="54"/>
      <c r="B11" s="843"/>
      <c r="C11" s="839" t="s">
        <v>434</v>
      </c>
      <c r="D11" s="839"/>
      <c r="E11" s="109">
        <v>42736</v>
      </c>
      <c r="F11" s="110">
        <v>43466</v>
      </c>
      <c r="G11" s="87">
        <f t="shared" ref="G11:G20" si="0">IF(E11&gt;=$O$4,100%,IF(E11&gt;=$O$5,80%,IF(E11&gt;=$O$6,60%,0)))</f>
        <v>1</v>
      </c>
      <c r="H11" s="271">
        <f>1/2</f>
        <v>0.5</v>
      </c>
      <c r="I11" s="511">
        <v>1</v>
      </c>
      <c r="J11" s="517">
        <f t="shared" ref="J11:J20" si="1">ROUND(G11*H11*I11,2)</f>
        <v>0.5</v>
      </c>
      <c r="K11" s="274"/>
    </row>
    <row r="12" spans="1:15" s="55" customFormat="1" ht="27.95" customHeight="1" x14ac:dyDescent="0.15">
      <c r="A12" s="54"/>
      <c r="B12" s="843"/>
      <c r="C12" s="839" t="s">
        <v>434</v>
      </c>
      <c r="D12" s="841"/>
      <c r="E12" s="109">
        <v>42005</v>
      </c>
      <c r="F12" s="110">
        <v>43831</v>
      </c>
      <c r="G12" s="87">
        <f t="shared" si="0"/>
        <v>1</v>
      </c>
      <c r="H12" s="87">
        <f>1/1</f>
        <v>1</v>
      </c>
      <c r="I12" s="511">
        <v>1</v>
      </c>
      <c r="J12" s="517">
        <f t="shared" si="1"/>
        <v>1</v>
      </c>
      <c r="K12" s="274"/>
    </row>
    <row r="13" spans="1:15" s="55" customFormat="1" ht="27.95" customHeight="1" x14ac:dyDescent="0.15">
      <c r="A13" s="54"/>
      <c r="B13" s="843"/>
      <c r="C13" s="839"/>
      <c r="D13" s="839"/>
      <c r="E13" s="109"/>
      <c r="F13" s="110"/>
      <c r="G13" s="87">
        <f t="shared" si="0"/>
        <v>0</v>
      </c>
      <c r="H13" s="271"/>
      <c r="I13" s="511"/>
      <c r="J13" s="517">
        <f t="shared" si="1"/>
        <v>0</v>
      </c>
      <c r="K13" s="274"/>
    </row>
    <row r="14" spans="1:15" s="55" customFormat="1" ht="27.95" customHeight="1" x14ac:dyDescent="0.15">
      <c r="A14" s="54"/>
      <c r="B14" s="843"/>
      <c r="C14" s="845"/>
      <c r="D14" s="846"/>
      <c r="E14" s="109"/>
      <c r="F14" s="110"/>
      <c r="G14" s="87">
        <f t="shared" si="0"/>
        <v>0</v>
      </c>
      <c r="H14" s="87"/>
      <c r="I14" s="511"/>
      <c r="J14" s="517">
        <f t="shared" si="1"/>
        <v>0</v>
      </c>
      <c r="K14" s="274"/>
    </row>
    <row r="15" spans="1:15" s="55" customFormat="1" ht="27.95" customHeight="1" x14ac:dyDescent="0.15">
      <c r="A15" s="54"/>
      <c r="B15" s="843"/>
      <c r="C15" s="839"/>
      <c r="D15" s="841"/>
      <c r="E15" s="109"/>
      <c r="F15" s="110"/>
      <c r="G15" s="87">
        <f t="shared" si="0"/>
        <v>0</v>
      </c>
      <c r="H15" s="87"/>
      <c r="I15" s="511"/>
      <c r="J15" s="517">
        <f t="shared" si="1"/>
        <v>0</v>
      </c>
      <c r="K15" s="274"/>
    </row>
    <row r="16" spans="1:15" s="55" customFormat="1" ht="27.95" customHeight="1" x14ac:dyDescent="0.15">
      <c r="A16" s="54"/>
      <c r="B16" s="843"/>
      <c r="C16" s="839"/>
      <c r="D16" s="841"/>
      <c r="E16" s="109"/>
      <c r="F16" s="110"/>
      <c r="G16" s="87">
        <f t="shared" si="0"/>
        <v>0</v>
      </c>
      <c r="H16" s="268"/>
      <c r="I16" s="512"/>
      <c r="J16" s="517">
        <f t="shared" si="1"/>
        <v>0</v>
      </c>
      <c r="K16" s="275"/>
    </row>
    <row r="17" spans="1:22" s="55" customFormat="1" ht="27.95" customHeight="1" x14ac:dyDescent="0.15">
      <c r="A17" s="54"/>
      <c r="B17" s="843"/>
      <c r="C17" s="839"/>
      <c r="D17" s="841"/>
      <c r="E17" s="109"/>
      <c r="F17" s="110"/>
      <c r="G17" s="87">
        <f t="shared" si="0"/>
        <v>0</v>
      </c>
      <c r="H17" s="271"/>
      <c r="I17" s="511"/>
      <c r="J17" s="517">
        <f t="shared" si="1"/>
        <v>0</v>
      </c>
      <c r="K17" s="274"/>
    </row>
    <row r="18" spans="1:22" s="55" customFormat="1" ht="27.95" customHeight="1" x14ac:dyDescent="0.15">
      <c r="A18" s="54"/>
      <c r="B18" s="844"/>
      <c r="C18" s="885"/>
      <c r="D18" s="872"/>
      <c r="E18" s="309"/>
      <c r="F18" s="112"/>
      <c r="G18" s="318">
        <f t="shared" si="0"/>
        <v>0</v>
      </c>
      <c r="H18" s="88"/>
      <c r="I18" s="513"/>
      <c r="J18" s="311">
        <f t="shared" si="1"/>
        <v>0</v>
      </c>
      <c r="K18" s="414"/>
    </row>
    <row r="19" spans="1:22" s="55" customFormat="1" ht="27.95" customHeight="1" x14ac:dyDescent="0.15">
      <c r="A19" s="54"/>
      <c r="B19" s="843" t="s">
        <v>24</v>
      </c>
      <c r="C19" s="837" t="s">
        <v>434</v>
      </c>
      <c r="D19" s="838"/>
      <c r="E19" s="267">
        <v>42005</v>
      </c>
      <c r="F19" s="266">
        <v>43466</v>
      </c>
      <c r="G19" s="265">
        <f t="shared" si="0"/>
        <v>1</v>
      </c>
      <c r="H19" s="265">
        <v>1</v>
      </c>
      <c r="I19" s="514">
        <v>0.5</v>
      </c>
      <c r="J19" s="521">
        <f t="shared" si="1"/>
        <v>0.5</v>
      </c>
      <c r="K19" s="276"/>
    </row>
    <row r="20" spans="1:22" s="55" customFormat="1" ht="27.95" customHeight="1" x14ac:dyDescent="0.15">
      <c r="A20" s="54"/>
      <c r="B20" s="843"/>
      <c r="C20" s="841"/>
      <c r="D20" s="841"/>
      <c r="E20" s="111"/>
      <c r="F20" s="112"/>
      <c r="G20" s="318">
        <f t="shared" si="0"/>
        <v>0</v>
      </c>
      <c r="H20" s="219"/>
      <c r="I20" s="511"/>
      <c r="J20" s="311">
        <f t="shared" si="1"/>
        <v>0</v>
      </c>
      <c r="K20" s="274"/>
    </row>
    <row r="21" spans="1:22" s="55" customFormat="1" ht="27.95" customHeight="1" x14ac:dyDescent="0.15">
      <c r="A21" s="54"/>
      <c r="B21" s="82" t="s">
        <v>190</v>
      </c>
      <c r="C21" s="824"/>
      <c r="D21" s="823"/>
      <c r="E21" s="83"/>
      <c r="F21" s="83"/>
      <c r="G21" s="83"/>
      <c r="H21" s="220"/>
      <c r="I21" s="83"/>
      <c r="J21" s="94">
        <f>IF(SUM(J8:J20)&gt;=4,4,SUM(J8:J20))</f>
        <v>4</v>
      </c>
      <c r="K21" s="277"/>
    </row>
    <row r="22" spans="1:22" s="55" customFormat="1" ht="7.5" customHeight="1" x14ac:dyDescent="0.15">
      <c r="A22" s="54"/>
      <c r="B22" s="54"/>
      <c r="C22" s="54"/>
      <c r="D22" s="54"/>
      <c r="E22" s="54"/>
      <c r="F22" s="54"/>
      <c r="G22" s="54"/>
      <c r="H22" s="90"/>
      <c r="I22" s="90"/>
      <c r="J22" s="54"/>
      <c r="K22" s="91"/>
      <c r="L22" s="92"/>
    </row>
    <row r="23" spans="1:22" s="55" customFormat="1" ht="27.95" hidden="1" customHeight="1" x14ac:dyDescent="0.15">
      <c r="A23" s="886" t="s">
        <v>25</v>
      </c>
      <c r="B23" s="886"/>
      <c r="C23" s="886"/>
      <c r="D23" s="886"/>
      <c r="E23" s="886"/>
      <c r="F23" s="886"/>
      <c r="G23" s="886"/>
      <c r="H23" s="886"/>
      <c r="I23" s="886"/>
      <c r="J23" s="886"/>
      <c r="K23" s="886"/>
      <c r="L23" s="886"/>
    </row>
    <row r="24" spans="1:22" s="1" customFormat="1" ht="19.5" customHeight="1" x14ac:dyDescent="0.15">
      <c r="A24" s="215"/>
      <c r="B24" s="621" t="s">
        <v>186</v>
      </c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215"/>
      <c r="N24" s="215"/>
      <c r="O24" s="215"/>
      <c r="V24" s="8"/>
    </row>
    <row r="25" spans="1:22" s="1" customFormat="1" ht="19.5" customHeight="1" x14ac:dyDescent="0.15">
      <c r="A25" s="215"/>
      <c r="B25" s="621" t="s">
        <v>187</v>
      </c>
      <c r="C25" s="621"/>
      <c r="D25" s="621"/>
      <c r="E25" s="621"/>
      <c r="F25" s="621"/>
      <c r="G25" s="621"/>
      <c r="H25" s="621"/>
      <c r="I25" s="621"/>
      <c r="J25" s="621"/>
      <c r="K25" s="621"/>
      <c r="L25" s="621"/>
      <c r="M25" s="215"/>
      <c r="N25" s="215"/>
      <c r="O25" s="215"/>
      <c r="V25" s="8"/>
    </row>
    <row r="26" spans="1:22" ht="19.5" customHeight="1" x14ac:dyDescent="0.15">
      <c r="B26" s="2" t="s">
        <v>188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22" ht="19.5" customHeight="1" x14ac:dyDescent="0.15">
      <c r="B27" s="2" t="s">
        <v>189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9" spans="1:22" s="55" customFormat="1" ht="24.75" customHeight="1" x14ac:dyDescent="0.15">
      <c r="A29" s="54"/>
      <c r="B29" s="56" t="s">
        <v>105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22" s="55" customFormat="1" ht="27.95" customHeight="1" x14ac:dyDescent="0.15">
      <c r="A30" s="56"/>
      <c r="B30" s="876" t="s">
        <v>46</v>
      </c>
      <c r="C30" s="835"/>
      <c r="D30" s="835"/>
      <c r="E30" s="83" t="s">
        <v>333</v>
      </c>
      <c r="F30" s="83" t="s">
        <v>334</v>
      </c>
      <c r="G30" s="83" t="s">
        <v>335</v>
      </c>
      <c r="H30" s="856" t="s">
        <v>47</v>
      </c>
      <c r="I30" s="856"/>
      <c r="J30" s="83" t="s">
        <v>48</v>
      </c>
      <c r="K30" s="84" t="s">
        <v>111</v>
      </c>
      <c r="L30" s="272" t="s">
        <v>49</v>
      </c>
    </row>
    <row r="31" spans="1:22" s="55" customFormat="1" ht="27.95" customHeight="1" x14ac:dyDescent="0.15">
      <c r="A31" s="54"/>
      <c r="B31" s="873" t="s">
        <v>50</v>
      </c>
      <c r="C31" s="874"/>
      <c r="D31" s="874"/>
      <c r="E31" s="114">
        <v>300</v>
      </c>
      <c r="F31" s="114">
        <v>200</v>
      </c>
      <c r="G31" s="114">
        <v>300</v>
      </c>
      <c r="H31" s="115">
        <f>SUM(E31:G31)</f>
        <v>800</v>
      </c>
      <c r="I31" s="86" t="s">
        <v>51</v>
      </c>
      <c r="J31" s="861">
        <v>4</v>
      </c>
      <c r="K31" s="867">
        <f>IF(E33&gt;=3%,4,IF(E33&gt;=2.5%,3.5,IF(E33&gt;=2%,3,IF(E33&gt;=1.5%,2.5,2))))</f>
        <v>4</v>
      </c>
      <c r="L31" s="853"/>
    </row>
    <row r="32" spans="1:22" s="55" customFormat="1" ht="27.95" customHeight="1" x14ac:dyDescent="0.15">
      <c r="A32" s="54"/>
      <c r="B32" s="875" t="s">
        <v>52</v>
      </c>
      <c r="C32" s="590"/>
      <c r="D32" s="590"/>
      <c r="E32" s="116">
        <v>8300</v>
      </c>
      <c r="F32" s="116">
        <v>6000</v>
      </c>
      <c r="G32" s="116">
        <v>5000</v>
      </c>
      <c r="H32" s="117">
        <f>SUM(E32:G32)</f>
        <v>19300</v>
      </c>
      <c r="I32" s="87" t="s">
        <v>53</v>
      </c>
      <c r="J32" s="862"/>
      <c r="K32" s="868"/>
      <c r="L32" s="854"/>
    </row>
    <row r="33" spans="1:12" s="55" customFormat="1" ht="27.95" customHeight="1" x14ac:dyDescent="0.15">
      <c r="A33" s="54"/>
      <c r="B33" s="871" t="s">
        <v>54</v>
      </c>
      <c r="C33" s="872"/>
      <c r="D33" s="872"/>
      <c r="E33" s="864">
        <f>H31/H32</f>
        <v>4.145077720207254E-2</v>
      </c>
      <c r="F33" s="865"/>
      <c r="G33" s="865"/>
      <c r="H33" s="865"/>
      <c r="I33" s="866"/>
      <c r="J33" s="863"/>
      <c r="K33" s="869"/>
      <c r="L33" s="855"/>
    </row>
    <row r="34" spans="1:12" s="93" customFormat="1" ht="19.5" customHeight="1" x14ac:dyDescent="0.15">
      <c r="A34" s="54"/>
      <c r="B34" s="54"/>
      <c r="C34" s="54"/>
      <c r="D34" s="54"/>
      <c r="E34" s="306"/>
      <c r="F34" s="306"/>
      <c r="G34" s="306"/>
      <c r="H34" s="307"/>
      <c r="I34" s="307"/>
      <c r="J34" s="91"/>
      <c r="K34" s="91"/>
      <c r="L34" s="91"/>
    </row>
    <row r="35" spans="1:12" ht="31.5" customHeight="1" x14ac:dyDescent="0.15">
      <c r="B35" s="621" t="s">
        <v>316</v>
      </c>
      <c r="C35" s="621"/>
      <c r="D35" s="621"/>
    </row>
    <row r="37" spans="1:12" s="55" customFormat="1" ht="27.95" hidden="1" customHeight="1" x14ac:dyDescent="0.15">
      <c r="A37" s="54"/>
      <c r="B37" s="870" t="s">
        <v>26</v>
      </c>
      <c r="C37" s="870"/>
      <c r="D37" s="870"/>
      <c r="E37" s="870"/>
      <c r="F37" s="870"/>
      <c r="G37" s="870"/>
      <c r="H37" s="870"/>
      <c r="I37" s="870"/>
      <c r="J37" s="870"/>
      <c r="K37" s="870"/>
      <c r="L37" s="870"/>
    </row>
    <row r="38" spans="1:12" s="55" customFormat="1" ht="24.75" customHeight="1" x14ac:dyDescent="0.15">
      <c r="A38" s="54"/>
      <c r="B38" s="54" t="s">
        <v>27</v>
      </c>
      <c r="C38" s="54"/>
      <c r="D38" s="560" t="s">
        <v>448</v>
      </c>
      <c r="E38" s="561">
        <f>G38-1095+1</f>
        <v>41642</v>
      </c>
      <c r="F38" s="560" t="s">
        <v>449</v>
      </c>
      <c r="G38" s="561">
        <f>표지!C14</f>
        <v>42736</v>
      </c>
      <c r="H38" s="54"/>
      <c r="I38" s="54"/>
      <c r="J38" s="54"/>
      <c r="K38" s="54"/>
      <c r="L38" s="54"/>
    </row>
    <row r="39" spans="1:12" s="55" customFormat="1" ht="27.95" customHeight="1" x14ac:dyDescent="0.15">
      <c r="A39" s="56"/>
      <c r="B39" s="877" t="s">
        <v>450</v>
      </c>
      <c r="C39" s="878"/>
      <c r="D39" s="797" t="s">
        <v>191</v>
      </c>
      <c r="E39" s="797"/>
      <c r="F39" s="879" t="s">
        <v>192</v>
      </c>
      <c r="G39" s="884"/>
      <c r="H39" s="879" t="s">
        <v>193</v>
      </c>
      <c r="I39" s="880"/>
      <c r="J39" s="189" t="s">
        <v>194</v>
      </c>
      <c r="K39" s="221" t="s">
        <v>195</v>
      </c>
      <c r="L39" s="278" t="s">
        <v>196</v>
      </c>
    </row>
    <row r="40" spans="1:12" s="55" customFormat="1" ht="50.25" customHeight="1" x14ac:dyDescent="0.15">
      <c r="A40" s="54"/>
      <c r="B40" s="598" t="s">
        <v>197</v>
      </c>
      <c r="C40" s="883"/>
      <c r="D40" s="829">
        <v>4</v>
      </c>
      <c r="E40" s="830"/>
      <c r="F40" s="833">
        <v>3</v>
      </c>
      <c r="G40" s="834"/>
      <c r="H40" s="881" t="s">
        <v>227</v>
      </c>
      <c r="I40" s="882"/>
      <c r="J40" s="849">
        <v>2</v>
      </c>
      <c r="K40" s="857">
        <f>ROUND(F40/D40*2,2)+ROUND(F41/D41*1,2)</f>
        <v>1.75</v>
      </c>
      <c r="L40" s="859"/>
    </row>
    <row r="41" spans="1:12" s="55" customFormat="1" ht="50.25" customHeight="1" x14ac:dyDescent="0.15">
      <c r="A41" s="54"/>
      <c r="B41" s="831" t="s">
        <v>198</v>
      </c>
      <c r="C41" s="832"/>
      <c r="D41" s="825">
        <v>4</v>
      </c>
      <c r="E41" s="826"/>
      <c r="F41" s="827">
        <v>1</v>
      </c>
      <c r="G41" s="828"/>
      <c r="H41" s="851" t="s">
        <v>227</v>
      </c>
      <c r="I41" s="852"/>
      <c r="J41" s="850"/>
      <c r="K41" s="858"/>
      <c r="L41" s="860"/>
    </row>
    <row r="42" spans="1:12" s="55" customFormat="1" ht="38.25" customHeight="1" x14ac:dyDescent="0.15">
      <c r="A42" s="54"/>
      <c r="B42" s="821" t="s">
        <v>199</v>
      </c>
      <c r="C42" s="822"/>
      <c r="D42" s="822"/>
      <c r="E42" s="822"/>
      <c r="F42" s="823"/>
      <c r="G42" s="113"/>
      <c r="H42" s="824"/>
      <c r="I42" s="822"/>
      <c r="J42" s="89">
        <v>2</v>
      </c>
      <c r="K42" s="331">
        <f>SUM(K40)</f>
        <v>1.75</v>
      </c>
      <c r="L42" s="272"/>
    </row>
    <row r="43" spans="1:12" ht="26.25" customHeight="1" x14ac:dyDescent="0.15">
      <c r="B43" s="2" t="s">
        <v>302</v>
      </c>
    </row>
    <row r="44" spans="1:12" x14ac:dyDescent="0.15">
      <c r="A44" s="2" t="s">
        <v>447</v>
      </c>
    </row>
  </sheetData>
  <mergeCells count="50">
    <mergeCell ref="B24:L24"/>
    <mergeCell ref="B25:L25"/>
    <mergeCell ref="C21:D21"/>
    <mergeCell ref="C15:D15"/>
    <mergeCell ref="C18:D18"/>
    <mergeCell ref="C20:D20"/>
    <mergeCell ref="A23:L23"/>
    <mergeCell ref="D39:E39"/>
    <mergeCell ref="H39:I39"/>
    <mergeCell ref="H40:I40"/>
    <mergeCell ref="B40:C40"/>
    <mergeCell ref="F39:G39"/>
    <mergeCell ref="J40:J41"/>
    <mergeCell ref="H41:I41"/>
    <mergeCell ref="L31:L33"/>
    <mergeCell ref="H30:I30"/>
    <mergeCell ref="K40:K41"/>
    <mergeCell ref="L40:L41"/>
    <mergeCell ref="J31:J33"/>
    <mergeCell ref="E33:I33"/>
    <mergeCell ref="K31:K33"/>
    <mergeCell ref="B37:L37"/>
    <mergeCell ref="B33:D33"/>
    <mergeCell ref="B35:D35"/>
    <mergeCell ref="B31:D31"/>
    <mergeCell ref="B32:D32"/>
    <mergeCell ref="B30:D30"/>
    <mergeCell ref="B39:C39"/>
    <mergeCell ref="A1:L1"/>
    <mergeCell ref="C7:D7"/>
    <mergeCell ref="B6:C6"/>
    <mergeCell ref="C19:D19"/>
    <mergeCell ref="C11:D11"/>
    <mergeCell ref="C8:D8"/>
    <mergeCell ref="C17:D17"/>
    <mergeCell ref="C16:D16"/>
    <mergeCell ref="B10:B18"/>
    <mergeCell ref="B19:B20"/>
    <mergeCell ref="C12:D12"/>
    <mergeCell ref="C10:D10"/>
    <mergeCell ref="C13:D13"/>
    <mergeCell ref="C14:D14"/>
    <mergeCell ref="C9:D9"/>
    <mergeCell ref="B42:F42"/>
    <mergeCell ref="H42:I42"/>
    <mergeCell ref="D41:E41"/>
    <mergeCell ref="F41:G41"/>
    <mergeCell ref="D40:E40"/>
    <mergeCell ref="B41:C41"/>
    <mergeCell ref="F40:G40"/>
  </mergeCells>
  <phoneticPr fontId="2" type="noConversion"/>
  <printOptions horizontalCentered="1"/>
  <pageMargins left="0.35433070866141736" right="0.51181102362204722" top="1.2598425196850394" bottom="0.35433070866141736" header="0.94488188976377963" footer="0.23622047244094491"/>
  <pageSetup paperSize="9" scale="68" orientation="portrait" r:id="rId1"/>
  <headerFooter alignWithMargins="0">
    <oddHeader>&amp;L[양식8]</oddHeader>
  </headerFooter>
  <colBreaks count="1" manualBreakCount="1">
    <brk id="12" max="33" man="1"/>
  </colBreaks>
  <ignoredErrors>
    <ignoredError sqref="H11" formula="1"/>
  </ignoredError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24"/>
  <sheetViews>
    <sheetView showGridLines="0" zoomScaleNormal="100" workbookViewId="0">
      <selection activeCell="A23" sqref="A23"/>
    </sheetView>
  </sheetViews>
  <sheetFormatPr defaultRowHeight="13.5" x14ac:dyDescent="0.15"/>
  <cols>
    <col min="1" max="1" width="9.109375" style="41" customWidth="1"/>
    <col min="2" max="2" width="9.44140625" style="41" customWidth="1"/>
    <col min="3" max="3" width="6.5546875" style="41" customWidth="1"/>
    <col min="4" max="4" width="23.21875" style="41" customWidth="1"/>
    <col min="5" max="5" width="16.6640625" style="41" customWidth="1"/>
    <col min="6" max="6" width="7.109375" style="41" customWidth="1"/>
    <col min="7" max="7" width="6.21875" style="41" customWidth="1"/>
    <col min="8" max="10" width="5.77734375" style="41" customWidth="1"/>
    <col min="11" max="11" width="8.21875" style="41" customWidth="1"/>
    <col min="12" max="16384" width="8.88671875" style="41"/>
  </cols>
  <sheetData>
    <row r="1" spans="1:10" ht="22.5" x14ac:dyDescent="0.15">
      <c r="A1" s="587" t="s">
        <v>15</v>
      </c>
      <c r="B1" s="587"/>
      <c r="C1" s="587"/>
      <c r="D1" s="587"/>
      <c r="E1" s="587"/>
      <c r="F1" s="587"/>
      <c r="G1" s="587"/>
      <c r="H1" s="587"/>
      <c r="I1" s="587"/>
      <c r="J1" s="587"/>
    </row>
    <row r="2" spans="1:10" ht="33.75" customHeight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</row>
    <row r="3" spans="1:10" ht="20.100000000000001" customHeight="1" x14ac:dyDescent="0.15">
      <c r="A3" s="130" t="str">
        <f>'양식3(평가표)'!B3</f>
        <v>○ 용 역 명 : 용역명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20.100000000000001" customHeight="1" x14ac:dyDescent="0.15">
      <c r="A4" s="130" t="str">
        <f>'양식3(평가표)'!B4</f>
        <v>○ 대상업체 : 업체명</v>
      </c>
      <c r="B4" s="44"/>
      <c r="C4" s="44"/>
      <c r="D4" s="44"/>
      <c r="E4" s="44"/>
      <c r="F4" s="44"/>
      <c r="G4" s="44"/>
      <c r="H4" s="44"/>
      <c r="I4" s="44"/>
      <c r="J4" s="44"/>
    </row>
    <row r="5" spans="1:10" ht="14.25" customHeight="1" x14ac:dyDescent="0.15">
      <c r="A5" s="53"/>
      <c r="B5" s="53"/>
      <c r="C5" s="53"/>
      <c r="D5" s="53"/>
      <c r="E5" s="53"/>
      <c r="F5" s="53"/>
      <c r="G5" s="53"/>
      <c r="H5" s="53"/>
      <c r="I5" s="53"/>
      <c r="J5" s="53"/>
    </row>
    <row r="6" spans="1:10" s="55" customFormat="1" ht="27.95" customHeight="1" x14ac:dyDescent="0.15">
      <c r="A6" s="911" t="s">
        <v>28</v>
      </c>
      <c r="B6" s="895"/>
      <c r="C6" s="779" t="s">
        <v>200</v>
      </c>
      <c r="D6" s="779"/>
      <c r="E6" s="779"/>
      <c r="F6" s="914" t="s">
        <v>435</v>
      </c>
      <c r="G6" s="895" t="s">
        <v>203</v>
      </c>
      <c r="H6" s="797" t="s">
        <v>19</v>
      </c>
      <c r="I6" s="797" t="s">
        <v>20</v>
      </c>
      <c r="J6" s="893" t="s">
        <v>21</v>
      </c>
    </row>
    <row r="7" spans="1:10" s="55" customFormat="1" ht="27.95" customHeight="1" x14ac:dyDescent="0.15">
      <c r="A7" s="912"/>
      <c r="B7" s="896"/>
      <c r="C7" s="913" t="s">
        <v>29</v>
      </c>
      <c r="D7" s="913"/>
      <c r="E7" s="230" t="s">
        <v>30</v>
      </c>
      <c r="F7" s="915"/>
      <c r="G7" s="896"/>
      <c r="H7" s="787"/>
      <c r="I7" s="787"/>
      <c r="J7" s="894"/>
    </row>
    <row r="8" spans="1:10" s="55" customFormat="1" ht="27.75" customHeight="1" x14ac:dyDescent="0.15">
      <c r="A8" s="324" t="s">
        <v>201</v>
      </c>
      <c r="B8" s="314" t="str">
        <f>양식4!B8</f>
        <v>홍길동</v>
      </c>
      <c r="C8" s="897" t="s">
        <v>106</v>
      </c>
      <c r="D8" s="897"/>
      <c r="E8" s="321"/>
      <c r="F8" s="527">
        <v>0</v>
      </c>
      <c r="G8" s="416">
        <f>IF(F8=0,4,"실격")</f>
        <v>4</v>
      </c>
      <c r="H8" s="308">
        <v>4</v>
      </c>
      <c r="I8" s="322">
        <f>G8</f>
        <v>4</v>
      </c>
      <c r="J8" s="323" t="str">
        <f>IF(F8=0," ","실격")</f>
        <v xml:space="preserve"> </v>
      </c>
    </row>
    <row r="9" spans="1:10" s="55" customFormat="1" ht="27.75" customHeight="1" x14ac:dyDescent="0.15">
      <c r="A9" s="887" t="s">
        <v>202</v>
      </c>
      <c r="B9" s="529" t="str">
        <f>양식4!B9</f>
        <v>홍길일</v>
      </c>
      <c r="C9" s="898" t="s">
        <v>106</v>
      </c>
      <c r="D9" s="898"/>
      <c r="E9" s="265"/>
      <c r="F9" s="530">
        <v>0</v>
      </c>
      <c r="G9" s="25">
        <f>IF(F9=0,2,"실격")</f>
        <v>2</v>
      </c>
      <c r="H9" s="25">
        <v>2</v>
      </c>
      <c r="I9" s="531">
        <f>G9</f>
        <v>2</v>
      </c>
      <c r="J9" s="532" t="str">
        <f t="shared" ref="J9:J11" si="0">IF(F9=0," ","실격")</f>
        <v xml:space="preserve"> </v>
      </c>
    </row>
    <row r="10" spans="1:10" s="55" customFormat="1" ht="27.75" customHeight="1" x14ac:dyDescent="0.15">
      <c r="A10" s="888"/>
      <c r="B10" s="410" t="str">
        <f>양식4!B10</f>
        <v>홍길이</v>
      </c>
      <c r="C10" s="841" t="s">
        <v>106</v>
      </c>
      <c r="D10" s="841"/>
      <c r="E10" s="87"/>
      <c r="F10" s="528">
        <v>0</v>
      </c>
      <c r="G10" s="411">
        <f>IF(F10=0,2,"실격")</f>
        <v>2</v>
      </c>
      <c r="H10" s="411">
        <v>2</v>
      </c>
      <c r="I10" s="279">
        <f>G10</f>
        <v>2</v>
      </c>
      <c r="J10" s="227" t="str">
        <f t="shared" si="0"/>
        <v xml:space="preserve"> </v>
      </c>
    </row>
    <row r="11" spans="1:10" s="55" customFormat="1" ht="27.75" customHeight="1" x14ac:dyDescent="0.15">
      <c r="A11" s="871"/>
      <c r="B11" s="412" t="str">
        <f>양식4!B12</f>
        <v>홍길사</v>
      </c>
      <c r="C11" s="872" t="s">
        <v>106</v>
      </c>
      <c r="D11" s="872"/>
      <c r="E11" s="318"/>
      <c r="F11" s="533">
        <v>0</v>
      </c>
      <c r="G11" s="413">
        <f>IF(F11=0,2,"실격")</f>
        <v>2</v>
      </c>
      <c r="H11" s="413">
        <v>2</v>
      </c>
      <c r="I11" s="319">
        <f>G11</f>
        <v>2</v>
      </c>
      <c r="J11" s="320" t="str">
        <f t="shared" si="0"/>
        <v xml:space="preserve"> </v>
      </c>
    </row>
    <row r="12" spans="1:10" s="55" customFormat="1" ht="27.75" customHeight="1" x14ac:dyDescent="0.15">
      <c r="A12" s="890" t="s">
        <v>31</v>
      </c>
      <c r="B12" s="889" t="str">
        <f>양식4!B13</f>
        <v>홍길오</v>
      </c>
      <c r="C12" s="316" t="s">
        <v>233</v>
      </c>
      <c r="D12" s="317" t="s">
        <v>299</v>
      </c>
      <c r="E12" s="315" t="s">
        <v>437</v>
      </c>
      <c r="F12" s="909">
        <f>COUNTA(E12:E16)</f>
        <v>1</v>
      </c>
      <c r="G12" s="840">
        <f>IF(F12&lt;6,4,IF(F12&lt;7,3,IF(F12&lt;8,2,IF(F12&lt;9,1,0))))</f>
        <v>4</v>
      </c>
      <c r="H12" s="840">
        <v>4</v>
      </c>
      <c r="I12" s="899">
        <f>G12</f>
        <v>4</v>
      </c>
      <c r="J12" s="904"/>
    </row>
    <row r="13" spans="1:10" s="55" customFormat="1" ht="27.75" customHeight="1" x14ac:dyDescent="0.15">
      <c r="A13" s="890"/>
      <c r="B13" s="889"/>
      <c r="C13" s="218" t="s">
        <v>233</v>
      </c>
      <c r="D13" s="269"/>
      <c r="E13" s="228"/>
      <c r="F13" s="910"/>
      <c r="G13" s="889"/>
      <c r="H13" s="889"/>
      <c r="I13" s="900"/>
      <c r="J13" s="905"/>
    </row>
    <row r="14" spans="1:10" s="55" customFormat="1" ht="27.75" customHeight="1" x14ac:dyDescent="0.15">
      <c r="A14" s="890"/>
      <c r="B14" s="889"/>
      <c r="C14" s="218" t="s">
        <v>233</v>
      </c>
      <c r="D14" s="269"/>
      <c r="E14" s="228"/>
      <c r="F14" s="910"/>
      <c r="G14" s="889"/>
      <c r="H14" s="889"/>
      <c r="I14" s="900"/>
      <c r="J14" s="905"/>
    </row>
    <row r="15" spans="1:10" s="55" customFormat="1" ht="27.75" customHeight="1" x14ac:dyDescent="0.15">
      <c r="A15" s="890"/>
      <c r="B15" s="889"/>
      <c r="C15" s="218" t="s">
        <v>233</v>
      </c>
      <c r="D15" s="285"/>
      <c r="E15" s="228"/>
      <c r="F15" s="910"/>
      <c r="G15" s="889"/>
      <c r="H15" s="889"/>
      <c r="I15" s="900"/>
      <c r="J15" s="905"/>
    </row>
    <row r="16" spans="1:10" s="55" customFormat="1" ht="27.75" customHeight="1" x14ac:dyDescent="0.15">
      <c r="A16" s="890"/>
      <c r="B16" s="889"/>
      <c r="C16" s="422" t="s">
        <v>233</v>
      </c>
      <c r="D16" s="534"/>
      <c r="E16" s="535"/>
      <c r="F16" s="910"/>
      <c r="G16" s="838"/>
      <c r="H16" s="838"/>
      <c r="I16" s="901"/>
      <c r="J16" s="906"/>
    </row>
    <row r="17" spans="1:10" s="55" customFormat="1" ht="27.75" customHeight="1" x14ac:dyDescent="0.15">
      <c r="A17" s="890"/>
      <c r="B17" s="411" t="str">
        <f>양식4!B14</f>
        <v>홍길육</v>
      </c>
      <c r="C17" s="410" t="s">
        <v>233</v>
      </c>
      <c r="D17" s="226" t="s">
        <v>106</v>
      </c>
      <c r="E17" s="226"/>
      <c r="F17" s="411">
        <f>COUNTA(E17:E17)</f>
        <v>0</v>
      </c>
      <c r="G17" s="411">
        <f>IF(F17&lt;6,4,IF(F17&lt;7,3,IF(F17&lt;8,2,IF(F17&lt;9,1,0))))</f>
        <v>4</v>
      </c>
      <c r="H17" s="411">
        <v>4</v>
      </c>
      <c r="I17" s="279">
        <f>G17</f>
        <v>4</v>
      </c>
      <c r="J17" s="537"/>
    </row>
    <row r="18" spans="1:10" s="55" customFormat="1" ht="27.75" customHeight="1" x14ac:dyDescent="0.15">
      <c r="A18" s="890"/>
      <c r="B18" s="889" t="str">
        <f>양식4!B15</f>
        <v>홍길칠</v>
      </c>
      <c r="C18" s="296" t="s">
        <v>233</v>
      </c>
      <c r="D18" s="312" t="s">
        <v>436</v>
      </c>
      <c r="E18" s="536" t="s">
        <v>438</v>
      </c>
      <c r="F18" s="916">
        <f>COUNTA(E18:E20)</f>
        <v>1</v>
      </c>
      <c r="G18" s="918">
        <f>IF(F18&lt;6,4,IF(F18&lt;7,3,IF(F18&lt;8,2,IF(F18&lt;9,1,0))))</f>
        <v>4</v>
      </c>
      <c r="H18" s="918">
        <v>4</v>
      </c>
      <c r="I18" s="902">
        <f>G18</f>
        <v>4</v>
      </c>
      <c r="J18" s="907"/>
    </row>
    <row r="19" spans="1:10" s="55" customFormat="1" ht="27.75" customHeight="1" x14ac:dyDescent="0.15">
      <c r="A19" s="890"/>
      <c r="B19" s="889"/>
      <c r="C19" s="296" t="s">
        <v>233</v>
      </c>
      <c r="D19" s="312"/>
      <c r="E19" s="313"/>
      <c r="F19" s="910"/>
      <c r="G19" s="889"/>
      <c r="H19" s="889"/>
      <c r="I19" s="900"/>
      <c r="J19" s="905"/>
    </row>
    <row r="20" spans="1:10" s="55" customFormat="1" ht="27.75" customHeight="1" x14ac:dyDescent="0.15">
      <c r="A20" s="891"/>
      <c r="B20" s="892"/>
      <c r="C20" s="284" t="s">
        <v>233</v>
      </c>
      <c r="D20" s="286"/>
      <c r="E20" s="229"/>
      <c r="F20" s="917"/>
      <c r="G20" s="892"/>
      <c r="H20" s="892"/>
      <c r="I20" s="903"/>
      <c r="J20" s="908"/>
    </row>
    <row r="22" spans="1:10" x14ac:dyDescent="0.15">
      <c r="A22" s="2" t="s">
        <v>336</v>
      </c>
    </row>
    <row r="23" spans="1:10" x14ac:dyDescent="0.15">
      <c r="A23" s="2" t="s">
        <v>303</v>
      </c>
    </row>
    <row r="24" spans="1:10" x14ac:dyDescent="0.15">
      <c r="A24" s="2" t="s">
        <v>304</v>
      </c>
      <c r="J24" s="40"/>
    </row>
  </sheetData>
  <mergeCells count="27">
    <mergeCell ref="F18:F20"/>
    <mergeCell ref="H12:H16"/>
    <mergeCell ref="H18:H20"/>
    <mergeCell ref="G12:G16"/>
    <mergeCell ref="G18:G20"/>
    <mergeCell ref="A1:J1"/>
    <mergeCell ref="C6:E6"/>
    <mergeCell ref="A6:B7"/>
    <mergeCell ref="C7:D7"/>
    <mergeCell ref="I6:I7"/>
    <mergeCell ref="F6:F7"/>
    <mergeCell ref="A9:A11"/>
    <mergeCell ref="B12:B16"/>
    <mergeCell ref="A12:A20"/>
    <mergeCell ref="B18:B20"/>
    <mergeCell ref="J6:J7"/>
    <mergeCell ref="G6:G7"/>
    <mergeCell ref="H6:H7"/>
    <mergeCell ref="C8:D8"/>
    <mergeCell ref="C9:D9"/>
    <mergeCell ref="C10:D10"/>
    <mergeCell ref="C11:D11"/>
    <mergeCell ref="I12:I16"/>
    <mergeCell ref="I18:I20"/>
    <mergeCell ref="J12:J16"/>
    <mergeCell ref="J18:J20"/>
    <mergeCell ref="F12:F16"/>
  </mergeCells>
  <phoneticPr fontId="2" type="noConversion"/>
  <printOptions horizontalCentered="1"/>
  <pageMargins left="0.35433070866141736" right="0.51181102362204722" top="1.37" bottom="0.35433070866141736" header="1.05" footer="0.23622047244094491"/>
  <pageSetup paperSize="9" scale="85" orientation="portrait" r:id="rId1"/>
  <headerFooter alignWithMargins="0">
    <oddHeader>&amp;L[양식9]</oddHeader>
  </headerFooter>
  <colBreaks count="1" manualBreakCount="1">
    <brk id="10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0"/>
  <sheetViews>
    <sheetView showGridLines="0" view="pageBreakPreview" zoomScaleNormal="100" zoomScaleSheetLayoutView="100" workbookViewId="0">
      <selection activeCell="B18" sqref="B18"/>
    </sheetView>
  </sheetViews>
  <sheetFormatPr defaultRowHeight="13.5" x14ac:dyDescent="0.15"/>
  <cols>
    <col min="1" max="1" width="3.6640625" customWidth="1"/>
    <col min="2" max="2" width="12.77734375" customWidth="1"/>
    <col min="3" max="3" width="13" customWidth="1"/>
    <col min="4" max="4" width="3.44140625" customWidth="1"/>
    <col min="5" max="5" width="4.6640625" customWidth="1"/>
    <col min="6" max="6" width="3.33203125" customWidth="1"/>
    <col min="7" max="7" width="4.6640625" customWidth="1"/>
    <col min="8" max="8" width="9.21875" customWidth="1"/>
    <col min="9" max="9" width="16" customWidth="1"/>
    <col min="10" max="10" width="4.33203125" customWidth="1"/>
    <col min="11" max="11" width="4" customWidth="1"/>
    <col min="12" max="12" width="1.88671875" customWidth="1"/>
    <col min="13" max="13" width="3.44140625" customWidth="1"/>
    <col min="14" max="14" width="8.109375" customWidth="1"/>
    <col min="15" max="15" width="3.6640625" customWidth="1"/>
    <col min="16" max="16" width="3.33203125" customWidth="1"/>
    <col min="17" max="17" width="6" customWidth="1"/>
    <col min="18" max="18" width="3.88671875" customWidth="1"/>
    <col min="19" max="19" width="5.88671875" customWidth="1"/>
    <col min="20" max="20" width="3.33203125" customWidth="1"/>
    <col min="21" max="21" width="3.44140625" customWidth="1"/>
    <col min="22" max="22" width="3.77734375" customWidth="1"/>
    <col min="23" max="23" width="3.6640625" customWidth="1"/>
    <col min="24" max="24" width="4.6640625" customWidth="1"/>
    <col min="25" max="25" width="4.109375" customWidth="1"/>
    <col min="26" max="26" width="5" customWidth="1"/>
  </cols>
  <sheetData>
    <row r="1" spans="1:13" x14ac:dyDescent="0.15">
      <c r="A1" s="130"/>
      <c r="B1" s="130"/>
      <c r="C1" s="130"/>
      <c r="D1" s="130"/>
      <c r="E1" s="130"/>
      <c r="F1" s="130"/>
      <c r="G1" s="130"/>
      <c r="H1" s="130"/>
      <c r="I1" s="130"/>
    </row>
    <row r="2" spans="1:13" ht="66" customHeight="1" x14ac:dyDescent="0.15">
      <c r="A2" s="130"/>
      <c r="B2" s="340" t="s">
        <v>269</v>
      </c>
      <c r="C2" s="341"/>
      <c r="D2" s="130"/>
      <c r="E2" s="130"/>
      <c r="F2" s="130"/>
      <c r="G2" s="130"/>
      <c r="H2" s="130"/>
      <c r="I2" s="130"/>
    </row>
    <row r="3" spans="1:13" ht="21" customHeight="1" x14ac:dyDescent="0.15">
      <c r="A3" s="130"/>
      <c r="B3" s="130"/>
      <c r="C3" s="130"/>
      <c r="D3" s="130"/>
      <c r="E3" s="130"/>
      <c r="F3" s="130"/>
      <c r="G3" s="130"/>
      <c r="H3" s="130"/>
      <c r="I3" s="130"/>
    </row>
    <row r="4" spans="1:13" ht="50.25" customHeight="1" x14ac:dyDescent="0.15">
      <c r="A4" s="130"/>
      <c r="B4" s="572" t="s">
        <v>288</v>
      </c>
      <c r="C4" s="573"/>
      <c r="D4" s="573"/>
      <c r="E4" s="573"/>
      <c r="F4" s="573"/>
      <c r="G4" s="573"/>
      <c r="H4" s="573"/>
      <c r="I4" s="573"/>
    </row>
    <row r="5" spans="1:13" ht="10.5" customHeight="1" x14ac:dyDescent="0.15">
      <c r="A5" s="130"/>
      <c r="B5" s="342"/>
      <c r="C5" s="342"/>
      <c r="D5" s="342"/>
      <c r="E5" s="342"/>
      <c r="F5" s="342"/>
      <c r="G5" s="342"/>
      <c r="H5" s="342"/>
      <c r="I5" s="342"/>
    </row>
    <row r="6" spans="1:13" ht="20.100000000000001" customHeight="1" x14ac:dyDescent="0.15">
      <c r="A6" s="130"/>
      <c r="B6" s="343" t="s">
        <v>452</v>
      </c>
      <c r="C6" s="343"/>
      <c r="D6" s="343"/>
      <c r="E6" s="343"/>
      <c r="F6" s="343"/>
      <c r="G6" s="343"/>
      <c r="H6" s="343"/>
      <c r="I6" s="343"/>
      <c r="J6" s="344"/>
      <c r="K6" s="344"/>
      <c r="L6" s="344"/>
      <c r="M6" s="344"/>
    </row>
    <row r="7" spans="1:13" ht="20.100000000000001" customHeight="1" x14ac:dyDescent="0.15">
      <c r="A7" s="130"/>
      <c r="B7" s="343" t="s">
        <v>453</v>
      </c>
      <c r="C7" s="343"/>
      <c r="D7" s="343"/>
      <c r="E7" s="343"/>
      <c r="F7" s="343"/>
      <c r="G7" s="343"/>
      <c r="H7" s="343"/>
      <c r="I7" s="343"/>
      <c r="J7" s="344"/>
      <c r="K7" s="344"/>
      <c r="L7" s="344"/>
      <c r="M7" s="344"/>
    </row>
    <row r="8" spans="1:13" ht="20.100000000000001" customHeight="1" x14ac:dyDescent="0.15">
      <c r="A8" s="130"/>
      <c r="B8" s="343" t="s">
        <v>289</v>
      </c>
      <c r="C8" s="343"/>
      <c r="D8" s="343"/>
      <c r="E8" s="343"/>
      <c r="F8" s="343"/>
      <c r="G8" s="343"/>
      <c r="H8" s="343"/>
      <c r="I8" s="343"/>
      <c r="J8" s="344"/>
      <c r="K8" s="344"/>
      <c r="L8" s="344"/>
      <c r="M8" s="344"/>
    </row>
    <row r="9" spans="1:13" ht="20.100000000000001" customHeight="1" x14ac:dyDescent="0.15">
      <c r="A9" s="130"/>
      <c r="B9" s="343" t="s">
        <v>290</v>
      </c>
      <c r="C9" s="343"/>
      <c r="D9" s="343"/>
      <c r="E9" s="343"/>
      <c r="F9" s="343"/>
      <c r="G9" s="343"/>
      <c r="H9" s="343"/>
      <c r="I9" s="343"/>
      <c r="J9" s="344"/>
      <c r="K9" s="344"/>
      <c r="L9" s="344"/>
      <c r="M9" s="344"/>
    </row>
    <row r="10" spans="1:13" ht="20.100000000000001" customHeight="1" x14ac:dyDescent="0.15">
      <c r="A10" s="130"/>
      <c r="B10" s="342" t="s">
        <v>270</v>
      </c>
      <c r="C10" s="342"/>
      <c r="D10" s="342"/>
      <c r="E10" s="342"/>
      <c r="F10" s="342"/>
      <c r="G10" s="342"/>
      <c r="H10" s="342"/>
      <c r="I10" s="342"/>
    </row>
    <row r="11" spans="1:13" ht="20.100000000000001" customHeight="1" x14ac:dyDescent="0.15">
      <c r="A11" s="130"/>
      <c r="B11" s="345" t="s">
        <v>271</v>
      </c>
      <c r="C11" s="423"/>
      <c r="D11" s="401"/>
      <c r="E11" s="401"/>
      <c r="F11" s="401"/>
      <c r="G11" s="401"/>
      <c r="H11" s="401"/>
      <c r="I11" s="342"/>
    </row>
    <row r="12" spans="1:13" ht="20.100000000000001" customHeight="1" x14ac:dyDescent="0.15">
      <c r="A12" s="130"/>
      <c r="B12" s="345" t="s">
        <v>272</v>
      </c>
      <c r="C12" s="574" t="s">
        <v>355</v>
      </c>
      <c r="D12" s="574"/>
      <c r="E12" s="574"/>
      <c r="F12" s="574"/>
      <c r="G12" s="574"/>
      <c r="H12" s="574"/>
      <c r="I12" s="346"/>
    </row>
    <row r="13" spans="1:13" ht="20.100000000000001" customHeight="1" x14ac:dyDescent="0.15">
      <c r="A13" s="130"/>
      <c r="B13" s="345" t="s">
        <v>273</v>
      </c>
      <c r="C13" s="574" t="s">
        <v>315</v>
      </c>
      <c r="D13" s="574"/>
      <c r="E13" s="574"/>
      <c r="F13" s="574"/>
      <c r="G13" s="574"/>
      <c r="H13" s="574"/>
      <c r="I13" s="342"/>
    </row>
    <row r="14" spans="1:13" ht="20.100000000000001" customHeight="1" x14ac:dyDescent="0.15">
      <c r="A14" s="130"/>
      <c r="B14" s="345" t="s">
        <v>274</v>
      </c>
      <c r="C14" s="575">
        <f>'양식5(유사용역)'!S4</f>
        <v>42736</v>
      </c>
      <c r="D14" s="574"/>
      <c r="E14" s="574"/>
      <c r="F14" s="574"/>
      <c r="G14" s="574"/>
      <c r="H14" s="401"/>
      <c r="I14" s="342"/>
    </row>
    <row r="15" spans="1:13" ht="20.100000000000001" customHeight="1" x14ac:dyDescent="0.15">
      <c r="A15" s="130"/>
      <c r="B15" s="347" t="s">
        <v>275</v>
      </c>
      <c r="C15" s="424" t="s">
        <v>276</v>
      </c>
      <c r="D15" s="401"/>
      <c r="E15" s="401"/>
      <c r="F15" s="401"/>
      <c r="G15" s="401"/>
      <c r="H15" s="401"/>
      <c r="I15" s="342"/>
    </row>
    <row r="16" spans="1:13" ht="18.75" x14ac:dyDescent="0.15">
      <c r="A16" s="130"/>
      <c r="B16" s="345" t="s">
        <v>277</v>
      </c>
      <c r="C16" s="575" t="s">
        <v>361</v>
      </c>
      <c r="D16" s="574"/>
      <c r="E16" s="574"/>
      <c r="F16" s="574"/>
      <c r="G16" s="574"/>
      <c r="H16" s="401"/>
      <c r="I16" s="342"/>
    </row>
    <row r="17" spans="1:9" ht="22.5" customHeight="1" x14ac:dyDescent="0.15">
      <c r="A17" s="130"/>
      <c r="B17" s="345" t="s">
        <v>278</v>
      </c>
      <c r="C17" s="575" t="s">
        <v>361</v>
      </c>
      <c r="D17" s="574"/>
      <c r="E17" s="574"/>
      <c r="F17" s="574"/>
      <c r="G17" s="574"/>
      <c r="H17" s="401"/>
      <c r="I17" s="348" t="s">
        <v>279</v>
      </c>
    </row>
    <row r="18" spans="1:9" ht="21.75" customHeight="1" x14ac:dyDescent="0.15">
      <c r="A18" s="130"/>
      <c r="B18" s="345" t="s">
        <v>280</v>
      </c>
      <c r="C18" s="401" t="s">
        <v>281</v>
      </c>
      <c r="D18" s="401"/>
      <c r="E18" s="401"/>
      <c r="F18" s="401"/>
      <c r="G18" s="401"/>
      <c r="H18" s="401"/>
      <c r="I18" s="569"/>
    </row>
    <row r="19" spans="1:9" ht="18.75" x14ac:dyDescent="0.15">
      <c r="A19" s="130"/>
      <c r="B19" s="342"/>
      <c r="C19" s="342"/>
      <c r="D19" s="342"/>
      <c r="E19" s="342"/>
      <c r="F19" s="342"/>
      <c r="G19" s="342"/>
      <c r="H19" s="342"/>
      <c r="I19" s="569"/>
    </row>
    <row r="20" spans="1:9" ht="18.75" x14ac:dyDescent="0.15">
      <c r="A20" s="130"/>
      <c r="B20" s="342"/>
      <c r="C20" s="342"/>
      <c r="D20" s="342"/>
      <c r="E20" s="342"/>
      <c r="F20" s="342"/>
      <c r="G20" s="342"/>
      <c r="H20" s="342"/>
      <c r="I20" s="569"/>
    </row>
    <row r="21" spans="1:9" ht="18.75" x14ac:dyDescent="0.15">
      <c r="A21" s="130"/>
      <c r="B21" s="342"/>
      <c r="C21" s="342"/>
      <c r="D21" s="342"/>
      <c r="E21" s="342"/>
      <c r="F21" s="342"/>
      <c r="G21" s="342"/>
      <c r="H21" s="342"/>
      <c r="I21" s="569"/>
    </row>
    <row r="22" spans="1:9" ht="21.95" customHeight="1" x14ac:dyDescent="0.15">
      <c r="A22" s="130"/>
      <c r="B22" s="349" t="s">
        <v>282</v>
      </c>
      <c r="C22" s="570" t="s">
        <v>357</v>
      </c>
      <c r="D22" s="570"/>
      <c r="E22" s="570"/>
      <c r="F22" s="570"/>
      <c r="G22" s="570"/>
      <c r="H22" s="570"/>
      <c r="I22" s="342"/>
    </row>
    <row r="23" spans="1:9" ht="21.95" customHeight="1" x14ac:dyDescent="0.15">
      <c r="A23" s="130"/>
      <c r="B23" s="349" t="s">
        <v>283</v>
      </c>
      <c r="C23" s="342" t="s">
        <v>363</v>
      </c>
      <c r="D23" s="571" t="s">
        <v>285</v>
      </c>
      <c r="E23" s="571"/>
      <c r="F23" s="342"/>
      <c r="G23" s="342"/>
      <c r="H23" s="350"/>
      <c r="I23" s="342"/>
    </row>
    <row r="24" spans="1:9" ht="21.95" customHeight="1" x14ac:dyDescent="0.15">
      <c r="A24" s="130"/>
      <c r="B24" s="349" t="s">
        <v>286</v>
      </c>
      <c r="C24" s="566" t="s">
        <v>356</v>
      </c>
      <c r="D24" s="566"/>
      <c r="E24" s="566"/>
      <c r="F24" s="566"/>
      <c r="G24" s="566"/>
      <c r="H24" s="566"/>
      <c r="I24" s="566"/>
    </row>
    <row r="25" spans="1:9" ht="21.95" customHeight="1" x14ac:dyDescent="0.15">
      <c r="A25" s="130"/>
      <c r="B25" s="349" t="s">
        <v>362</v>
      </c>
      <c r="C25" s="566" t="s">
        <v>358</v>
      </c>
      <c r="D25" s="566"/>
      <c r="E25" s="566"/>
      <c r="F25" s="566"/>
      <c r="G25" s="566"/>
      <c r="H25" s="566"/>
      <c r="I25" s="566"/>
    </row>
    <row r="26" spans="1:9" ht="21.95" customHeight="1" x14ac:dyDescent="0.15">
      <c r="A26" s="130"/>
      <c r="B26" s="349" t="s">
        <v>287</v>
      </c>
      <c r="C26" s="566" t="s">
        <v>358</v>
      </c>
      <c r="D26" s="566"/>
      <c r="E26" s="566"/>
      <c r="F26" s="566"/>
      <c r="G26" s="566"/>
      <c r="H26" s="566"/>
      <c r="I26" s="566"/>
    </row>
    <row r="27" spans="1:9" ht="21.95" customHeight="1" x14ac:dyDescent="0.15">
      <c r="B27" s="567" t="s">
        <v>359</v>
      </c>
      <c r="C27" s="567"/>
      <c r="D27" s="567"/>
      <c r="E27" s="567"/>
      <c r="F27" s="567"/>
      <c r="G27" s="568" t="s">
        <v>360</v>
      </c>
      <c r="H27" s="568"/>
      <c r="I27" s="568"/>
    </row>
    <row r="28" spans="1:9" ht="24.75" customHeight="1" x14ac:dyDescent="0.15">
      <c r="B28" s="565" t="s">
        <v>445</v>
      </c>
      <c r="C28" s="565"/>
      <c r="D28" s="565"/>
      <c r="E28" s="565"/>
      <c r="F28" s="565"/>
      <c r="G28" s="565"/>
      <c r="H28" s="565"/>
      <c r="I28" s="565"/>
    </row>
    <row r="29" spans="1:9" x14ac:dyDescent="0.15">
      <c r="B29" s="130"/>
      <c r="C29" s="130"/>
      <c r="D29" s="130"/>
      <c r="E29" s="130"/>
      <c r="F29" s="130"/>
      <c r="G29" s="130"/>
      <c r="H29" s="130"/>
      <c r="I29" s="130"/>
    </row>
    <row r="30" spans="1:9" x14ac:dyDescent="0.15">
      <c r="B30" s="130"/>
      <c r="C30" s="130"/>
      <c r="D30" s="130"/>
      <c r="E30" s="130"/>
      <c r="F30" s="130"/>
      <c r="G30" s="130"/>
      <c r="H30" s="130"/>
      <c r="I30" s="130"/>
    </row>
  </sheetData>
  <mergeCells count="15">
    <mergeCell ref="I18:I21"/>
    <mergeCell ref="C22:H22"/>
    <mergeCell ref="D23:E23"/>
    <mergeCell ref="B4:I4"/>
    <mergeCell ref="C12:H12"/>
    <mergeCell ref="C13:H13"/>
    <mergeCell ref="C14:G14"/>
    <mergeCell ref="C16:G16"/>
    <mergeCell ref="C17:G17"/>
    <mergeCell ref="B28:I28"/>
    <mergeCell ref="C24:I24"/>
    <mergeCell ref="C25:I25"/>
    <mergeCell ref="C26:I26"/>
    <mergeCell ref="B27:F27"/>
    <mergeCell ref="G27:I27"/>
  </mergeCells>
  <phoneticPr fontId="2" type="noConversion"/>
  <printOptions horizontalCentered="1"/>
  <pageMargins left="0.59055118110236227" right="0.55118110236220474" top="1.3779527559055118" bottom="0.35433070866141736" header="1.0629921259842521" footer="0.23622047244094491"/>
  <pageSetup paperSize="9" orientation="portrait" r:id="rId1"/>
  <headerFooter alignWithMargins="0">
    <oddHeader xml:space="preserve">&amp;L[표지서식]
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L34"/>
  <sheetViews>
    <sheetView showGridLines="0" topLeftCell="A10" zoomScaleNormal="100" workbookViewId="0">
      <selection sqref="A1:K1"/>
    </sheetView>
  </sheetViews>
  <sheetFormatPr defaultRowHeight="13.5" x14ac:dyDescent="0.15"/>
  <cols>
    <col min="1" max="1" width="13.88671875" style="41" customWidth="1"/>
    <col min="2" max="2" width="10.5546875" style="41" customWidth="1"/>
    <col min="3" max="3" width="15.21875" style="41" customWidth="1"/>
    <col min="4" max="4" width="12" style="41" customWidth="1"/>
    <col min="5" max="5" width="13.33203125" style="41" customWidth="1"/>
    <col min="6" max="6" width="25.109375" style="41" customWidth="1"/>
    <col min="7" max="8" width="9.21875" style="41" customWidth="1"/>
    <col min="9" max="11" width="6.77734375" style="41" customWidth="1"/>
    <col min="12" max="12" width="8.21875" style="41" customWidth="1"/>
    <col min="13" max="16384" width="8.88671875" style="41"/>
  </cols>
  <sheetData>
    <row r="1" spans="1:12" ht="22.5" x14ac:dyDescent="0.15">
      <c r="A1" s="587" t="s">
        <v>16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</row>
    <row r="2" spans="1:12" ht="45" customHeight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2" ht="20.100000000000001" customHeight="1" x14ac:dyDescent="0.15">
      <c r="A3" s="130" t="str">
        <f>'양식3(평가표)'!B3</f>
        <v>○ 용 역 명 : 용역명</v>
      </c>
      <c r="B3" s="130"/>
      <c r="D3" s="44"/>
      <c r="E3" s="44"/>
      <c r="F3" s="44"/>
      <c r="G3" s="44"/>
    </row>
    <row r="4" spans="1:12" ht="20.100000000000001" customHeight="1" x14ac:dyDescent="0.15">
      <c r="A4" s="130" t="str">
        <f>'양식3(평가표)'!B4</f>
        <v>○ 대상업체 : 업체명</v>
      </c>
      <c r="B4" s="130"/>
      <c r="D4" s="44"/>
      <c r="E4" s="44"/>
      <c r="F4" s="44"/>
      <c r="G4" s="44"/>
    </row>
    <row r="5" spans="1:12" ht="20.100000000000001" customHeight="1" x14ac:dyDescent="0.15">
      <c r="A5" s="44"/>
      <c r="B5" s="44"/>
      <c r="D5" s="44"/>
      <c r="E5" s="44"/>
      <c r="F5" s="44"/>
      <c r="G5" s="44"/>
    </row>
    <row r="6" spans="1:12" ht="25.5" customHeight="1" x14ac:dyDescent="0.15">
      <c r="A6" s="582" t="s">
        <v>32</v>
      </c>
      <c r="B6" s="582"/>
      <c r="C6" s="582"/>
      <c r="D6" s="582"/>
      <c r="E6" s="231"/>
      <c r="F6" s="231"/>
      <c r="G6" s="231"/>
      <c r="H6" s="231"/>
      <c r="I6" s="231"/>
      <c r="J6" s="231"/>
      <c r="K6" s="231"/>
    </row>
    <row r="7" spans="1:12" s="55" customFormat="1" ht="40.5" customHeight="1" x14ac:dyDescent="0.15">
      <c r="A7" s="937" t="s">
        <v>205</v>
      </c>
      <c r="B7" s="938"/>
      <c r="C7" s="84" t="s">
        <v>300</v>
      </c>
      <c r="D7" s="939" t="s">
        <v>338</v>
      </c>
      <c r="E7" s="938"/>
      <c r="F7" s="181" t="s">
        <v>337</v>
      </c>
      <c r="G7" s="824" t="s">
        <v>33</v>
      </c>
      <c r="H7" s="823"/>
      <c r="I7" s="83" t="s">
        <v>19</v>
      </c>
      <c r="J7" s="83" t="s">
        <v>20</v>
      </c>
      <c r="K7" s="281" t="s">
        <v>21</v>
      </c>
    </row>
    <row r="8" spans="1:12" s="55" customFormat="1" ht="40.5" customHeight="1" x14ac:dyDescent="0.15">
      <c r="A8" s="598" t="s">
        <v>247</v>
      </c>
      <c r="B8" s="883"/>
      <c r="C8" s="95">
        <v>95</v>
      </c>
      <c r="D8" s="930">
        <v>237</v>
      </c>
      <c r="E8" s="883"/>
      <c r="F8" s="280">
        <v>4</v>
      </c>
      <c r="G8" s="928">
        <f>F8/D8</f>
        <v>1.6877637130801686E-2</v>
      </c>
      <c r="H8" s="929"/>
      <c r="I8" s="184">
        <v>2.5</v>
      </c>
      <c r="J8" s="326">
        <f>IF(G8&lt;10%,2.5,IF(G8&lt;20%,2,IF(G8&lt;30%,1.5,IF(G8&gt;=30%,0))))</f>
        <v>2.5</v>
      </c>
      <c r="K8" s="282"/>
    </row>
    <row r="9" spans="1:12" s="55" customFormat="1" ht="33.75" customHeight="1" x14ac:dyDescent="0.15">
      <c r="A9" s="931" t="s">
        <v>184</v>
      </c>
      <c r="B9" s="932"/>
      <c r="C9" s="932"/>
      <c r="D9" s="932"/>
      <c r="E9" s="932"/>
      <c r="F9" s="932"/>
      <c r="G9" s="933"/>
      <c r="H9" s="934"/>
      <c r="I9" s="83">
        <v>2.5</v>
      </c>
      <c r="J9" s="94">
        <f>J8</f>
        <v>2.5</v>
      </c>
      <c r="K9" s="283"/>
    </row>
    <row r="10" spans="1:12" ht="7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2" ht="24.95" customHeight="1" x14ac:dyDescent="0.15">
      <c r="A11" s="2" t="s">
        <v>204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ht="28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2" ht="25.5" customHeight="1" x14ac:dyDescent="0.15">
      <c r="A13" s="582" t="s">
        <v>35</v>
      </c>
      <c r="B13" s="582"/>
      <c r="C13" s="582"/>
      <c r="D13" s="582"/>
      <c r="E13" s="231"/>
      <c r="F13" s="231"/>
      <c r="G13" s="231"/>
      <c r="H13" s="231"/>
      <c r="I13" s="231"/>
      <c r="J13" s="231"/>
      <c r="K13" s="231"/>
    </row>
    <row r="14" spans="1:12" s="55" customFormat="1" ht="40.5" customHeight="1" x14ac:dyDescent="0.15">
      <c r="A14" s="937" t="s">
        <v>166</v>
      </c>
      <c r="B14" s="938"/>
      <c r="C14" s="84" t="s">
        <v>36</v>
      </c>
      <c r="D14" s="84" t="s">
        <v>37</v>
      </c>
      <c r="E14" s="84" t="s">
        <v>38</v>
      </c>
      <c r="F14" s="84" t="s">
        <v>39</v>
      </c>
      <c r="G14" s="181" t="s">
        <v>208</v>
      </c>
      <c r="H14" s="415" t="s">
        <v>207</v>
      </c>
      <c r="I14" s="545" t="s">
        <v>441</v>
      </c>
      <c r="J14" s="83" t="s">
        <v>19</v>
      </c>
      <c r="K14" s="83" t="s">
        <v>20</v>
      </c>
      <c r="L14" s="281" t="s">
        <v>21</v>
      </c>
    </row>
    <row r="15" spans="1:12" s="55" customFormat="1" ht="22.5" customHeight="1" x14ac:dyDescent="0.15">
      <c r="A15" s="935" t="s">
        <v>442</v>
      </c>
      <c r="B15" s="185" t="str">
        <f>양식4!A8</f>
        <v>책임감리원</v>
      </c>
      <c r="C15" s="921"/>
      <c r="D15" s="926"/>
      <c r="E15" s="926" t="s">
        <v>232</v>
      </c>
      <c r="F15" s="923"/>
      <c r="G15" s="925"/>
      <c r="H15" s="840"/>
      <c r="I15" s="898"/>
      <c r="J15" s="925">
        <v>2.5</v>
      </c>
      <c r="K15" s="925">
        <f>J15-(SUM(I15:I27))</f>
        <v>2.5</v>
      </c>
      <c r="L15" s="919"/>
    </row>
    <row r="16" spans="1:12" s="55" customFormat="1" ht="22.5" customHeight="1" x14ac:dyDescent="0.15">
      <c r="A16" s="890"/>
      <c r="B16" s="168" t="str">
        <f>양식4!B8</f>
        <v>홍길동</v>
      </c>
      <c r="C16" s="922"/>
      <c r="D16" s="924"/>
      <c r="E16" s="837"/>
      <c r="F16" s="924"/>
      <c r="G16" s="838"/>
      <c r="H16" s="838"/>
      <c r="I16" s="841"/>
      <c r="J16" s="889"/>
      <c r="K16" s="889"/>
      <c r="L16" s="920"/>
    </row>
    <row r="17" spans="1:12" s="55" customFormat="1" ht="22.5" customHeight="1" x14ac:dyDescent="0.15">
      <c r="A17" s="890"/>
      <c r="B17" s="540" t="str">
        <f>양식4!A9</f>
        <v>보조감리원</v>
      </c>
      <c r="C17" s="422"/>
      <c r="D17" s="421"/>
      <c r="E17" s="421" t="s">
        <v>100</v>
      </c>
      <c r="F17" s="421"/>
      <c r="G17" s="421"/>
      <c r="H17" s="918"/>
      <c r="I17" s="841"/>
      <c r="J17" s="889"/>
      <c r="K17" s="889"/>
      <c r="L17" s="920"/>
    </row>
    <row r="18" spans="1:12" s="55" customFormat="1" ht="22.5" customHeight="1" x14ac:dyDescent="0.15">
      <c r="A18" s="890"/>
      <c r="B18" s="540" t="str">
        <f>양식4!B9</f>
        <v>홍길일</v>
      </c>
      <c r="C18" s="548"/>
      <c r="D18" s="418"/>
      <c r="E18" s="418"/>
      <c r="F18" s="418"/>
      <c r="G18" s="418"/>
      <c r="H18" s="838"/>
      <c r="I18" s="841"/>
      <c r="J18" s="889"/>
      <c r="K18" s="889"/>
      <c r="L18" s="920"/>
    </row>
    <row r="19" spans="1:12" s="55" customFormat="1" ht="22.5" customHeight="1" x14ac:dyDescent="0.15">
      <c r="A19" s="890"/>
      <c r="B19" s="542" t="str">
        <f>양식4!A9</f>
        <v>보조감리원</v>
      </c>
      <c r="C19" s="422"/>
      <c r="D19" s="421"/>
      <c r="E19" s="421" t="s">
        <v>100</v>
      </c>
      <c r="F19" s="421"/>
      <c r="G19" s="421"/>
      <c r="H19" s="918"/>
      <c r="I19" s="841"/>
      <c r="J19" s="889"/>
      <c r="K19" s="889"/>
      <c r="L19" s="920"/>
    </row>
    <row r="20" spans="1:12" s="55" customFormat="1" ht="22.5" customHeight="1" x14ac:dyDescent="0.15">
      <c r="A20" s="890"/>
      <c r="B20" s="543" t="str">
        <f>양식4!B10</f>
        <v>홍길이</v>
      </c>
      <c r="C20" s="548"/>
      <c r="D20" s="418"/>
      <c r="E20" s="418"/>
      <c r="F20" s="418"/>
      <c r="G20" s="418"/>
      <c r="H20" s="838"/>
      <c r="I20" s="841"/>
      <c r="J20" s="889"/>
      <c r="K20" s="889"/>
      <c r="L20" s="920"/>
    </row>
    <row r="21" spans="1:12" s="55" customFormat="1" ht="22.5" customHeight="1" x14ac:dyDescent="0.15">
      <c r="A21" s="890"/>
      <c r="B21" s="542" t="str">
        <f>양식4!A9</f>
        <v>보조감리원</v>
      </c>
      <c r="C21" s="422"/>
      <c r="D21" s="421"/>
      <c r="E21" s="421" t="s">
        <v>100</v>
      </c>
      <c r="F21" s="421"/>
      <c r="G21" s="421"/>
      <c r="H21" s="918"/>
      <c r="I21" s="841"/>
      <c r="J21" s="889"/>
      <c r="K21" s="889"/>
      <c r="L21" s="920"/>
    </row>
    <row r="22" spans="1:12" s="55" customFormat="1" ht="22.5" customHeight="1" x14ac:dyDescent="0.15">
      <c r="A22" s="890"/>
      <c r="B22" s="544" t="str">
        <f>양식4!B11</f>
        <v>홍길삼</v>
      </c>
      <c r="C22" s="548"/>
      <c r="D22" s="418"/>
      <c r="E22" s="418"/>
      <c r="F22" s="418"/>
      <c r="G22" s="418"/>
      <c r="H22" s="838"/>
      <c r="I22" s="841"/>
      <c r="J22" s="889"/>
      <c r="K22" s="889"/>
      <c r="L22" s="920"/>
    </row>
    <row r="23" spans="1:12" s="55" customFormat="1" ht="22.5" customHeight="1" x14ac:dyDescent="0.15">
      <c r="A23" s="890"/>
      <c r="B23" s="540" t="str">
        <f>양식4!A9</f>
        <v>보조감리원</v>
      </c>
      <c r="C23" s="422"/>
      <c r="D23" s="421"/>
      <c r="E23" s="421" t="s">
        <v>100</v>
      </c>
      <c r="F23" s="421"/>
      <c r="G23" s="421"/>
      <c r="H23" s="918"/>
      <c r="I23" s="841"/>
      <c r="J23" s="889"/>
      <c r="K23" s="889"/>
      <c r="L23" s="920"/>
    </row>
    <row r="24" spans="1:12" s="55" customFormat="1" ht="22.5" customHeight="1" x14ac:dyDescent="0.15">
      <c r="A24" s="936"/>
      <c r="B24" s="539" t="str">
        <f>양식4!B12</f>
        <v>홍길사</v>
      </c>
      <c r="C24" s="548"/>
      <c r="D24" s="418"/>
      <c r="E24" s="418"/>
      <c r="F24" s="418"/>
      <c r="G24" s="418"/>
      <c r="H24" s="838"/>
      <c r="I24" s="841"/>
      <c r="J24" s="889"/>
      <c r="K24" s="889"/>
      <c r="L24" s="920"/>
    </row>
    <row r="25" spans="1:12" s="55" customFormat="1" ht="22.5" customHeight="1" x14ac:dyDescent="0.15">
      <c r="A25" s="541" t="s">
        <v>206</v>
      </c>
      <c r="B25" s="547" t="str">
        <f>양식4!B13</f>
        <v>홍길오</v>
      </c>
      <c r="C25" s="411"/>
      <c r="D25" s="411"/>
      <c r="E25" s="411" t="s">
        <v>100</v>
      </c>
      <c r="F25" s="411"/>
      <c r="G25" s="411"/>
      <c r="H25" s="411"/>
      <c r="I25" s="411"/>
      <c r="J25" s="889"/>
      <c r="K25" s="889"/>
      <c r="L25" s="920"/>
    </row>
    <row r="26" spans="1:12" s="55" customFormat="1" ht="22.5" customHeight="1" x14ac:dyDescent="0.15">
      <c r="A26" s="538"/>
      <c r="B26" s="547" t="str">
        <f>양식4!B14</f>
        <v>홍길육</v>
      </c>
      <c r="C26" s="411"/>
      <c r="D26" s="411"/>
      <c r="E26" s="411" t="s">
        <v>100</v>
      </c>
      <c r="F26" s="411"/>
      <c r="G26" s="411"/>
      <c r="H26" s="411"/>
      <c r="I26" s="411"/>
      <c r="J26" s="889"/>
      <c r="K26" s="889"/>
      <c r="L26" s="920"/>
    </row>
    <row r="27" spans="1:12" s="55" customFormat="1" ht="22.5" customHeight="1" x14ac:dyDescent="0.15">
      <c r="A27" s="538"/>
      <c r="B27" s="547" t="str">
        <f>양식4!B15</f>
        <v>홍길칠</v>
      </c>
      <c r="C27" s="413"/>
      <c r="D27" s="413"/>
      <c r="E27" s="413" t="s">
        <v>232</v>
      </c>
      <c r="F27" s="413"/>
      <c r="G27" s="413"/>
      <c r="H27" s="413"/>
      <c r="I27" s="413"/>
      <c r="J27" s="889"/>
      <c r="K27" s="889"/>
      <c r="L27" s="920"/>
    </row>
    <row r="28" spans="1:12" s="55" customFormat="1" ht="33.75" customHeight="1" x14ac:dyDescent="0.15">
      <c r="A28" s="821" t="s">
        <v>34</v>
      </c>
      <c r="B28" s="927"/>
      <c r="C28" s="83"/>
      <c r="D28" s="83"/>
      <c r="E28" s="83"/>
      <c r="F28" s="83"/>
      <c r="G28" s="824"/>
      <c r="H28" s="823"/>
      <c r="I28" s="546"/>
      <c r="J28" s="83">
        <v>2.5</v>
      </c>
      <c r="K28" s="83">
        <f>(SUM(K15:K25))</f>
        <v>2.5</v>
      </c>
      <c r="L28" s="283"/>
    </row>
    <row r="29" spans="1:12" ht="7.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2" ht="24.95" customHeight="1" x14ac:dyDescent="0.15">
      <c r="A30" s="2" t="s">
        <v>339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3" spans="1:2" ht="26.25" customHeight="1" x14ac:dyDescent="0.15">
      <c r="A33" s="96"/>
      <c r="B33" s="96"/>
    </row>
    <row r="34" spans="1:2" ht="26.25" customHeight="1" x14ac:dyDescent="0.15"/>
  </sheetData>
  <mergeCells count="33">
    <mergeCell ref="A1:K1"/>
    <mergeCell ref="A6:D6"/>
    <mergeCell ref="A7:B7"/>
    <mergeCell ref="D7:E7"/>
    <mergeCell ref="G7:H7"/>
    <mergeCell ref="A28:B28"/>
    <mergeCell ref="G8:H8"/>
    <mergeCell ref="D8:E8"/>
    <mergeCell ref="A8:B8"/>
    <mergeCell ref="A9:F9"/>
    <mergeCell ref="G28:H28"/>
    <mergeCell ref="G9:H9"/>
    <mergeCell ref="A13:D13"/>
    <mergeCell ref="A15:A24"/>
    <mergeCell ref="A14:B14"/>
    <mergeCell ref="D15:D16"/>
    <mergeCell ref="H17:H18"/>
    <mergeCell ref="H19:H20"/>
    <mergeCell ref="H21:H22"/>
    <mergeCell ref="H23:H24"/>
    <mergeCell ref="L15:L27"/>
    <mergeCell ref="C15:C16"/>
    <mergeCell ref="F15:F16"/>
    <mergeCell ref="G15:G16"/>
    <mergeCell ref="H15:H16"/>
    <mergeCell ref="K15:K27"/>
    <mergeCell ref="E15:E16"/>
    <mergeCell ref="J15:J27"/>
    <mergeCell ref="I15:I16"/>
    <mergeCell ref="I17:I18"/>
    <mergeCell ref="I19:I20"/>
    <mergeCell ref="I21:I22"/>
    <mergeCell ref="I23:I24"/>
  </mergeCells>
  <phoneticPr fontId="2" type="noConversion"/>
  <printOptions horizontalCentered="1"/>
  <pageMargins left="0.35433070866141736" right="0.51181102362204722" top="1.5" bottom="0.35433070866141736" header="1.1499999999999999" footer="0.23622047244094491"/>
  <pageSetup paperSize="9" scale="70" orientation="portrait" r:id="rId1"/>
  <headerFooter alignWithMargins="0">
    <oddHeader>&amp;L[양식10]</oddHeader>
  </headerFooter>
  <colBreaks count="1" manualBreakCount="1">
    <brk id="11" max="33" man="1"/>
  </colBreaks>
  <ignoredErrors>
    <ignoredError sqref="B18 B20 B22" formula="1"/>
  </ignoredError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Normal="100" workbookViewId="0">
      <selection sqref="A1:H1"/>
    </sheetView>
  </sheetViews>
  <sheetFormatPr defaultRowHeight="13.5" x14ac:dyDescent="0.15"/>
  <cols>
    <col min="1" max="1" width="6" style="41" customWidth="1"/>
    <col min="2" max="2" width="15.5546875" style="41" customWidth="1"/>
    <col min="3" max="3" width="13.77734375" style="41" customWidth="1"/>
    <col min="4" max="4" width="22.5546875" style="41" customWidth="1"/>
    <col min="5" max="7" width="6.77734375" style="41" customWidth="1"/>
    <col min="8" max="8" width="5.44140625" style="41" customWidth="1"/>
    <col min="9" max="9" width="8.21875" style="41" customWidth="1"/>
    <col min="10" max="16384" width="8.88671875" style="41"/>
  </cols>
  <sheetData>
    <row r="1" spans="1:10" ht="22.5" x14ac:dyDescent="0.15">
      <c r="A1" s="587" t="s">
        <v>107</v>
      </c>
      <c r="B1" s="587"/>
      <c r="C1" s="587"/>
      <c r="D1" s="587"/>
      <c r="E1" s="587"/>
      <c r="F1" s="587"/>
      <c r="G1" s="587"/>
      <c r="H1" s="587"/>
    </row>
    <row r="2" spans="1:10" ht="14.25" customHeight="1" x14ac:dyDescent="0.15">
      <c r="A2" s="53"/>
      <c r="B2" s="53"/>
      <c r="C2" s="53"/>
      <c r="D2" s="53"/>
      <c r="E2" s="53"/>
      <c r="F2" s="53"/>
      <c r="G2" s="53"/>
      <c r="H2" s="53"/>
    </row>
    <row r="3" spans="1:10" ht="14.25" customHeight="1" x14ac:dyDescent="0.15">
      <c r="A3" s="53"/>
      <c r="B3" s="53"/>
      <c r="C3" s="53"/>
      <c r="D3" s="53"/>
      <c r="E3" s="53"/>
      <c r="F3" s="53"/>
      <c r="G3" s="53"/>
      <c r="H3" s="53"/>
    </row>
    <row r="4" spans="1:10" s="55" customFormat="1" ht="27.95" customHeight="1" x14ac:dyDescent="0.15">
      <c r="A4" s="153"/>
      <c r="B4" s="952" t="s">
        <v>209</v>
      </c>
      <c r="C4" s="949"/>
      <c r="D4" s="877" t="s">
        <v>210</v>
      </c>
      <c r="E4" s="944" t="s">
        <v>19</v>
      </c>
      <c r="F4" s="941" t="s">
        <v>20</v>
      </c>
      <c r="G4" s="949" t="s">
        <v>21</v>
      </c>
      <c r="H4" s="940"/>
    </row>
    <row r="5" spans="1:10" s="55" customFormat="1" ht="27.95" customHeight="1" x14ac:dyDescent="0.15">
      <c r="A5" s="153"/>
      <c r="B5" s="953"/>
      <c r="C5" s="950"/>
      <c r="D5" s="943"/>
      <c r="E5" s="945"/>
      <c r="F5" s="942"/>
      <c r="G5" s="950"/>
      <c r="H5" s="940"/>
    </row>
    <row r="6" spans="1:10" s="55" customFormat="1" ht="23.25" customHeight="1" x14ac:dyDescent="0.15">
      <c r="A6" s="954"/>
      <c r="B6" s="739" t="s">
        <v>211</v>
      </c>
      <c r="C6" s="741"/>
      <c r="D6" s="183" t="s">
        <v>212</v>
      </c>
      <c r="E6" s="946">
        <v>3</v>
      </c>
      <c r="F6" s="946">
        <v>3</v>
      </c>
      <c r="G6" s="222"/>
      <c r="H6" s="940"/>
    </row>
    <row r="7" spans="1:10" s="55" customFormat="1" ht="23.25" customHeight="1" x14ac:dyDescent="0.15">
      <c r="A7" s="954"/>
      <c r="B7" s="719"/>
      <c r="C7" s="721"/>
      <c r="D7" s="186" t="s">
        <v>213</v>
      </c>
      <c r="E7" s="947"/>
      <c r="F7" s="947"/>
      <c r="G7" s="224"/>
      <c r="H7" s="940"/>
    </row>
    <row r="8" spans="1:10" s="55" customFormat="1" ht="23.25" customHeight="1" x14ac:dyDescent="0.15">
      <c r="A8" s="954"/>
      <c r="B8" s="719"/>
      <c r="C8" s="721"/>
      <c r="D8" s="186" t="s">
        <v>214</v>
      </c>
      <c r="E8" s="947"/>
      <c r="F8" s="947"/>
      <c r="G8" s="224"/>
      <c r="H8" s="940"/>
    </row>
    <row r="9" spans="1:10" s="55" customFormat="1" ht="23.25" customHeight="1" x14ac:dyDescent="0.15">
      <c r="A9" s="954"/>
      <c r="B9" s="722"/>
      <c r="C9" s="724"/>
      <c r="D9" s="187" t="s">
        <v>215</v>
      </c>
      <c r="E9" s="948"/>
      <c r="F9" s="948"/>
      <c r="G9" s="223"/>
      <c r="H9" s="940"/>
    </row>
    <row r="10" spans="1:10" s="55" customFormat="1" ht="23.25" customHeight="1" x14ac:dyDescent="0.15">
      <c r="A10" s="954"/>
      <c r="B10" s="739" t="s">
        <v>216</v>
      </c>
      <c r="C10" s="741"/>
      <c r="D10" s="183" t="s">
        <v>212</v>
      </c>
      <c r="E10" s="946">
        <v>2</v>
      </c>
      <c r="F10" s="946">
        <v>2</v>
      </c>
      <c r="G10" s="222"/>
      <c r="H10" s="940"/>
    </row>
    <row r="11" spans="1:10" s="55" customFormat="1" ht="23.25" customHeight="1" x14ac:dyDescent="0.15">
      <c r="A11" s="954"/>
      <c r="B11" s="719"/>
      <c r="C11" s="721"/>
      <c r="D11" s="186" t="s">
        <v>213</v>
      </c>
      <c r="E11" s="947"/>
      <c r="F11" s="947"/>
      <c r="G11" s="224"/>
      <c r="H11" s="940"/>
    </row>
    <row r="12" spans="1:10" s="55" customFormat="1" ht="23.25" customHeight="1" x14ac:dyDescent="0.15">
      <c r="A12" s="954"/>
      <c r="B12" s="719"/>
      <c r="C12" s="721"/>
      <c r="D12" s="186" t="s">
        <v>214</v>
      </c>
      <c r="E12" s="947"/>
      <c r="F12" s="947"/>
      <c r="G12" s="224"/>
      <c r="H12" s="940"/>
    </row>
    <row r="13" spans="1:10" s="55" customFormat="1" ht="23.25" customHeight="1" x14ac:dyDescent="0.15">
      <c r="A13" s="954"/>
      <c r="B13" s="722"/>
      <c r="C13" s="724"/>
      <c r="D13" s="187" t="s">
        <v>215</v>
      </c>
      <c r="E13" s="948"/>
      <c r="F13" s="948"/>
      <c r="G13" s="223"/>
      <c r="H13" s="940"/>
    </row>
    <row r="14" spans="1:10" s="55" customFormat="1" ht="33.75" customHeight="1" x14ac:dyDescent="0.15">
      <c r="A14" s="954"/>
      <c r="B14" s="821" t="s">
        <v>217</v>
      </c>
      <c r="C14" s="822"/>
      <c r="D14" s="951"/>
      <c r="E14" s="232"/>
      <c r="F14" s="232"/>
      <c r="G14" s="225"/>
      <c r="H14" s="152"/>
    </row>
    <row r="15" spans="1:10" s="144" customFormat="1" ht="6.75" customHeight="1" x14ac:dyDescent="0.15">
      <c r="A15" s="141"/>
      <c r="B15" s="142"/>
      <c r="C15" s="142"/>
      <c r="D15" s="141"/>
      <c r="E15" s="143"/>
      <c r="F15" s="141"/>
      <c r="G15" s="141"/>
    </row>
    <row r="16" spans="1:10" s="1" customFormat="1" ht="15" customHeight="1" x14ac:dyDescent="0.15">
      <c r="A16" s="704" t="s">
        <v>218</v>
      </c>
      <c r="B16" s="704"/>
      <c r="C16" s="704"/>
      <c r="D16" s="704"/>
      <c r="E16" s="704"/>
      <c r="F16" s="704"/>
      <c r="G16" s="704"/>
      <c r="H16" s="704"/>
      <c r="I16" s="704"/>
      <c r="J16" s="704"/>
    </row>
    <row r="17" spans="1:10" s="1" customFormat="1" ht="15" customHeight="1" x14ac:dyDescent="0.15">
      <c r="A17" s="704" t="s">
        <v>219</v>
      </c>
      <c r="B17" s="704"/>
      <c r="C17" s="704"/>
      <c r="D17" s="704"/>
      <c r="E17" s="704"/>
      <c r="F17" s="704"/>
      <c r="G17" s="704"/>
      <c r="H17" s="704"/>
      <c r="I17" s="704"/>
      <c r="J17" s="704"/>
    </row>
    <row r="18" spans="1:10" s="1" customFormat="1" ht="15" customHeight="1" x14ac:dyDescent="0.15">
      <c r="A18" s="704"/>
      <c r="B18" s="704"/>
      <c r="C18" s="704"/>
      <c r="D18" s="704"/>
      <c r="E18" s="704"/>
      <c r="F18" s="704"/>
      <c r="G18" s="704"/>
      <c r="H18" s="704"/>
      <c r="I18" s="704"/>
      <c r="J18" s="704"/>
    </row>
    <row r="19" spans="1:10" s="1" customFormat="1" ht="15" customHeight="1" x14ac:dyDescent="0.15">
      <c r="A19" s="704" t="s">
        <v>220</v>
      </c>
      <c r="B19" s="704"/>
      <c r="C19" s="704"/>
      <c r="D19" s="704"/>
      <c r="E19" s="704"/>
      <c r="F19" s="704"/>
      <c r="G19" s="704"/>
      <c r="H19" s="704"/>
      <c r="I19" s="704"/>
      <c r="J19" s="704"/>
    </row>
    <row r="20" spans="1:10" s="1" customFormat="1" ht="15" customHeight="1" x14ac:dyDescent="0.15">
      <c r="A20" s="704" t="s">
        <v>221</v>
      </c>
      <c r="B20" s="704"/>
      <c r="C20" s="704"/>
      <c r="D20" s="704"/>
      <c r="E20" s="704"/>
      <c r="F20" s="704"/>
      <c r="G20" s="704"/>
      <c r="H20" s="704"/>
      <c r="I20" s="704"/>
      <c r="J20" s="704"/>
    </row>
    <row r="21" spans="1:10" s="1" customFormat="1" ht="15" customHeight="1" x14ac:dyDescent="0.15">
      <c r="A21" s="704"/>
      <c r="B21" s="704"/>
      <c r="C21" s="704"/>
      <c r="D21" s="704"/>
      <c r="E21" s="704"/>
      <c r="F21" s="704"/>
      <c r="G21" s="704"/>
      <c r="H21" s="704"/>
      <c r="I21" s="704"/>
      <c r="J21" s="704"/>
    </row>
    <row r="22" spans="1:10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</row>
  </sheetData>
  <mergeCells count="23">
    <mergeCell ref="A21:J21"/>
    <mergeCell ref="D4:D5"/>
    <mergeCell ref="E4:E5"/>
    <mergeCell ref="A19:J19"/>
    <mergeCell ref="A20:J20"/>
    <mergeCell ref="E6:E9"/>
    <mergeCell ref="E10:E13"/>
    <mergeCell ref="G4:G5"/>
    <mergeCell ref="A16:J16"/>
    <mergeCell ref="B14:D14"/>
    <mergeCell ref="A18:J18"/>
    <mergeCell ref="F6:F9"/>
    <mergeCell ref="A17:J17"/>
    <mergeCell ref="B4:C5"/>
    <mergeCell ref="A6:A14"/>
    <mergeCell ref="F10:F13"/>
    <mergeCell ref="A1:H1"/>
    <mergeCell ref="H4:H5"/>
    <mergeCell ref="H6:H9"/>
    <mergeCell ref="H10:H13"/>
    <mergeCell ref="B6:C9"/>
    <mergeCell ref="B10:C13"/>
    <mergeCell ref="F4:F5"/>
  </mergeCells>
  <phoneticPr fontId="2" type="noConversion"/>
  <printOptions horizontalCentered="1"/>
  <pageMargins left="0.35433070866141736" right="0.51181102362204722" top="1.37" bottom="0.35433070866141736" header="1.05" footer="0.23622047244094491"/>
  <pageSetup paperSize="9" scale="92" orientation="portrait" r:id="rId1"/>
  <headerFooter alignWithMargins="0">
    <oddHeader>&amp;L[양식11]</oddHeader>
  </headerFooter>
  <colBreaks count="1" manualBreakCount="1">
    <brk id="8" max="33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27"/>
  <sheetViews>
    <sheetView showGridLines="0" view="pageBreakPreview" zoomScaleNormal="95" workbookViewId="0">
      <selection sqref="A1:K1"/>
    </sheetView>
  </sheetViews>
  <sheetFormatPr defaultRowHeight="13.5" x14ac:dyDescent="0.15"/>
  <cols>
    <col min="1" max="1" width="9.21875" style="41" customWidth="1"/>
    <col min="2" max="2" width="2.44140625" style="41" customWidth="1"/>
    <col min="3" max="3" width="5.88671875" style="41" customWidth="1"/>
    <col min="4" max="4" width="2.44140625" style="41" customWidth="1"/>
    <col min="5" max="5" width="13.5546875" style="41" customWidth="1"/>
    <col min="6" max="6" width="9.5546875" style="41" customWidth="1"/>
    <col min="7" max="7" width="6.33203125" style="41" customWidth="1"/>
    <col min="8" max="8" width="7.6640625" style="41" customWidth="1"/>
    <col min="9" max="9" width="2.33203125" style="41" customWidth="1"/>
    <col min="10" max="10" width="13" style="41" customWidth="1"/>
    <col min="11" max="11" width="8.21875" style="41" customWidth="1"/>
    <col min="12" max="16384" width="8.88671875" style="41"/>
  </cols>
  <sheetData>
    <row r="1" spans="1:11" ht="84" customHeight="1" x14ac:dyDescent="0.15">
      <c r="A1" s="576" t="s">
        <v>107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</row>
    <row r="2" spans="1:11" ht="15.75" customHeight="1" x14ac:dyDescent="0.15"/>
    <row r="3" spans="1:11" s="48" customFormat="1" ht="28.5" customHeight="1" x14ac:dyDescent="0.15">
      <c r="A3" s="132" t="s">
        <v>306</v>
      </c>
      <c r="B3" s="133" t="s">
        <v>235</v>
      </c>
      <c r="C3" s="134">
        <f>표지!C11</f>
        <v>0</v>
      </c>
    </row>
    <row r="4" spans="1:11" s="48" customFormat="1" ht="28.5" customHeight="1" x14ac:dyDescent="0.15">
      <c r="A4" s="132" t="s">
        <v>236</v>
      </c>
      <c r="B4" s="133" t="s">
        <v>235</v>
      </c>
      <c r="C4" s="134" t="str">
        <f>표지!C12</f>
        <v>용역명</v>
      </c>
    </row>
    <row r="5" spans="1:11" s="48" customFormat="1" ht="25.5" customHeight="1" x14ac:dyDescent="0.15">
      <c r="A5" s="132"/>
      <c r="B5" s="133"/>
      <c r="C5" s="134"/>
    </row>
    <row r="6" spans="1:11" ht="45.75" customHeight="1" x14ac:dyDescent="0.15"/>
    <row r="7" spans="1:11" ht="24.95" customHeight="1" x14ac:dyDescent="0.15">
      <c r="A7" s="957" t="s">
        <v>307</v>
      </c>
      <c r="B7" s="957"/>
      <c r="C7" s="957"/>
      <c r="D7" s="957"/>
      <c r="E7" s="957"/>
      <c r="F7" s="957"/>
      <c r="G7" s="957"/>
      <c r="H7" s="957"/>
      <c r="I7" s="957"/>
      <c r="J7" s="957"/>
      <c r="K7" s="957"/>
    </row>
    <row r="8" spans="1:11" ht="24.95" customHeight="1" x14ac:dyDescent="0.15">
      <c r="A8" s="957"/>
      <c r="B8" s="957"/>
      <c r="C8" s="957"/>
      <c r="D8" s="957"/>
      <c r="E8" s="957"/>
      <c r="F8" s="957"/>
      <c r="G8" s="957"/>
      <c r="H8" s="957"/>
      <c r="I8" s="957"/>
      <c r="J8" s="957"/>
      <c r="K8" s="957"/>
    </row>
    <row r="9" spans="1:11" ht="24.95" customHeight="1" x14ac:dyDescent="0.15">
      <c r="A9" s="957"/>
      <c r="B9" s="957"/>
      <c r="C9" s="957"/>
      <c r="D9" s="957"/>
      <c r="E9" s="957"/>
      <c r="F9" s="957"/>
      <c r="G9" s="957"/>
      <c r="H9" s="957"/>
      <c r="I9" s="957"/>
      <c r="J9" s="957"/>
      <c r="K9" s="957"/>
    </row>
    <row r="10" spans="1:11" ht="24.95" customHeight="1" x14ac:dyDescent="0.15">
      <c r="A10" s="957"/>
      <c r="B10" s="957"/>
      <c r="C10" s="957"/>
      <c r="D10" s="957"/>
      <c r="E10" s="957"/>
      <c r="F10" s="957"/>
      <c r="G10" s="957"/>
      <c r="H10" s="957"/>
      <c r="I10" s="957"/>
      <c r="J10" s="957"/>
      <c r="K10" s="957"/>
    </row>
    <row r="11" spans="1:11" ht="24.95" customHeight="1" x14ac:dyDescent="0.15"/>
    <row r="12" spans="1:11" ht="24.95" customHeight="1" x14ac:dyDescent="0.15"/>
    <row r="13" spans="1:11" ht="27" customHeight="1" x14ac:dyDescent="0.15">
      <c r="A13" s="956" t="s">
        <v>308</v>
      </c>
      <c r="B13" s="956"/>
      <c r="C13" s="956"/>
      <c r="D13" s="956"/>
      <c r="E13" s="956"/>
      <c r="F13" s="956"/>
      <c r="G13" s="956"/>
      <c r="H13" s="956"/>
      <c r="I13" s="956"/>
      <c r="J13" s="956"/>
      <c r="K13" s="956"/>
    </row>
    <row r="14" spans="1:11" ht="32.25" customHeight="1" x14ac:dyDescent="0.15"/>
    <row r="15" spans="1:11" ht="32.25" customHeight="1" x14ac:dyDescent="0.15"/>
    <row r="16" spans="1:11" s="48" customFormat="1" ht="30" customHeight="1" x14ac:dyDescent="0.15">
      <c r="A16" s="132" t="s">
        <v>237</v>
      </c>
      <c r="B16" s="133"/>
      <c r="C16" s="48" t="s">
        <v>238</v>
      </c>
      <c r="E16" s="48" t="str">
        <f>양식1!C17</f>
        <v>업체명</v>
      </c>
      <c r="H16" s="138"/>
      <c r="I16" s="138"/>
    </row>
    <row r="17" spans="1:11" s="48" customFormat="1" ht="30" customHeight="1" x14ac:dyDescent="0.15">
      <c r="A17" s="132"/>
      <c r="B17" s="133"/>
      <c r="C17" s="48" t="s">
        <v>239</v>
      </c>
      <c r="E17" s="48" t="str">
        <f>양식1!C16</f>
        <v>주소</v>
      </c>
    </row>
    <row r="18" spans="1:11" s="48" customFormat="1" ht="30" customHeight="1" x14ac:dyDescent="0.15">
      <c r="A18" s="132"/>
      <c r="B18" s="133"/>
      <c r="C18" s="48" t="s">
        <v>240</v>
      </c>
      <c r="E18" s="48" t="str">
        <f>양식1!C18</f>
        <v>대표자    (인)</v>
      </c>
      <c r="F18" s="139"/>
      <c r="G18" s="139"/>
    </row>
    <row r="19" spans="1:11" s="48" customFormat="1" ht="27.75" customHeight="1" x14ac:dyDescent="0.15">
      <c r="B19" s="579"/>
      <c r="C19" s="579"/>
      <c r="E19" s="578"/>
      <c r="F19" s="578"/>
      <c r="G19" s="578"/>
    </row>
    <row r="20" spans="1:11" ht="21" customHeight="1" x14ac:dyDescent="0.15">
      <c r="A20" s="135"/>
    </row>
    <row r="21" spans="1:11" ht="21" customHeight="1" x14ac:dyDescent="0.15">
      <c r="A21" s="135"/>
    </row>
    <row r="22" spans="1:11" ht="21" customHeight="1" x14ac:dyDescent="0.15">
      <c r="A22" s="135"/>
    </row>
    <row r="23" spans="1:11" ht="33" customHeight="1" x14ac:dyDescent="0.15">
      <c r="A23" s="955" t="s">
        <v>241</v>
      </c>
      <c r="B23" s="955"/>
      <c r="C23" s="955"/>
      <c r="D23" s="955"/>
      <c r="E23" s="955"/>
      <c r="F23" s="955"/>
      <c r="G23" s="955"/>
      <c r="H23" s="955"/>
      <c r="I23" s="955"/>
      <c r="J23" s="955"/>
      <c r="K23" s="955"/>
    </row>
    <row r="24" spans="1:11" ht="21" customHeight="1" x14ac:dyDescent="0.15">
      <c r="A24" s="135"/>
    </row>
    <row r="25" spans="1:11" s="136" customFormat="1" ht="21" customHeight="1" x14ac:dyDescent="0.15">
      <c r="A25" s="356" t="s">
        <v>305</v>
      </c>
    </row>
    <row r="26" spans="1:11" s="136" customFormat="1" ht="21" customHeight="1" x14ac:dyDescent="0.15"/>
    <row r="27" spans="1:11" ht="21" customHeight="1" x14ac:dyDescent="0.15">
      <c r="A27" s="137"/>
    </row>
  </sheetData>
  <mergeCells count="6">
    <mergeCell ref="A23:K23"/>
    <mergeCell ref="A13:K13"/>
    <mergeCell ref="A1:K1"/>
    <mergeCell ref="E19:G19"/>
    <mergeCell ref="B19:C19"/>
    <mergeCell ref="A7:K10"/>
  </mergeCells>
  <phoneticPr fontId="2" type="noConversion"/>
  <printOptions horizontalCentered="1"/>
  <pageMargins left="0.49" right="0.44" top="0.73" bottom="0.46" header="0.51181102362204722" footer="0.35433070866141736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44"/>
  <sheetViews>
    <sheetView showGridLines="0" zoomScaleNormal="100" zoomScaleSheetLayoutView="85" workbookViewId="0">
      <selection sqref="A1:G1"/>
    </sheetView>
  </sheetViews>
  <sheetFormatPr defaultRowHeight="13.5" x14ac:dyDescent="0.15"/>
  <cols>
    <col min="1" max="1" width="14.6640625" style="41" customWidth="1"/>
    <col min="2" max="2" width="9.33203125" style="41" customWidth="1"/>
    <col min="3" max="5" width="20.77734375" style="41" customWidth="1"/>
    <col min="6" max="7" width="7.6640625" style="41" customWidth="1"/>
    <col min="8" max="8" width="8.21875" style="41" customWidth="1"/>
    <col min="9" max="16384" width="8.88671875" style="41"/>
  </cols>
  <sheetData>
    <row r="1" spans="1:8" ht="22.5" x14ac:dyDescent="0.15">
      <c r="A1" s="587" t="s">
        <v>222</v>
      </c>
      <c r="B1" s="587"/>
      <c r="C1" s="587"/>
      <c r="D1" s="587"/>
      <c r="E1" s="587"/>
      <c r="F1" s="587"/>
      <c r="G1" s="587"/>
    </row>
    <row r="2" spans="1:8" ht="17.25" customHeight="1" x14ac:dyDescent="0.15">
      <c r="A2" s="53"/>
      <c r="B2" s="53"/>
      <c r="C2" s="53"/>
      <c r="D2" s="53"/>
      <c r="E2" s="53"/>
      <c r="F2" s="53"/>
      <c r="G2" s="53"/>
    </row>
    <row r="3" spans="1:8" ht="20.100000000000001" customHeight="1" x14ac:dyDescent="0.15">
      <c r="A3" s="130" t="str">
        <f>'양식3(평가표)'!B3</f>
        <v>○ 용 역 명 : 용역명</v>
      </c>
      <c r="B3" s="130"/>
      <c r="D3" s="44"/>
      <c r="E3" s="44"/>
      <c r="F3" s="44"/>
      <c r="G3" s="44"/>
      <c r="H3" s="44"/>
    </row>
    <row r="4" spans="1:8" ht="20.100000000000001" customHeight="1" x14ac:dyDescent="0.15">
      <c r="A4" s="130" t="str">
        <f>'양식3(평가표)'!B4</f>
        <v>○ 대상업체 : 업체명</v>
      </c>
      <c r="B4" s="130"/>
      <c r="D4" s="44"/>
      <c r="E4" s="44"/>
      <c r="F4" s="44"/>
      <c r="G4" s="44"/>
      <c r="H4" s="44"/>
    </row>
    <row r="5" spans="1:8" ht="20.100000000000001" customHeight="1" x14ac:dyDescent="0.15">
      <c r="A5" s="44"/>
      <c r="B5" s="44"/>
      <c r="D5" s="44"/>
      <c r="E5" s="44"/>
      <c r="F5" s="44"/>
      <c r="G5" s="44"/>
      <c r="H5" s="44"/>
    </row>
    <row r="6" spans="1:8" s="55" customFormat="1" ht="40.5" customHeight="1" x14ac:dyDescent="0.15">
      <c r="A6" s="978" t="s">
        <v>40</v>
      </c>
      <c r="B6" s="979"/>
      <c r="C6" s="84" t="s">
        <v>41</v>
      </c>
      <c r="D6" s="84" t="s">
        <v>42</v>
      </c>
      <c r="E6" s="84" t="s">
        <v>43</v>
      </c>
      <c r="F6" s="939" t="s">
        <v>223</v>
      </c>
      <c r="G6" s="961"/>
    </row>
    <row r="7" spans="1:8" s="55" customFormat="1" ht="22.5" customHeight="1" x14ac:dyDescent="0.15">
      <c r="A7" s="976" t="str">
        <f>양식2!A7</f>
        <v>공동수급자</v>
      </c>
      <c r="B7" s="981" t="str">
        <f>양식2!B6</f>
        <v>업체명</v>
      </c>
      <c r="C7" s="838" t="s">
        <v>100</v>
      </c>
      <c r="D7" s="838">
        <v>0</v>
      </c>
      <c r="E7" s="962">
        <f>IF(D7&lt;1,0,IF(D7&lt;2,0.2,IF(D7&lt;5,0.5,IF(D7&lt;10,1,IF(D7&lt;15,2,IF(D7&lt;20,3,5))))))</f>
        <v>0</v>
      </c>
      <c r="F7" s="963"/>
      <c r="G7" s="964"/>
    </row>
    <row r="8" spans="1:8" s="55" customFormat="1" ht="22.5" customHeight="1" x14ac:dyDescent="0.15">
      <c r="A8" s="890"/>
      <c r="B8" s="837"/>
      <c r="C8" s="841"/>
      <c r="D8" s="841"/>
      <c r="E8" s="958"/>
      <c r="F8" s="965"/>
      <c r="G8" s="954"/>
    </row>
    <row r="9" spans="1:8" s="55" customFormat="1" ht="22.5" customHeight="1" x14ac:dyDescent="0.15">
      <c r="A9" s="890"/>
      <c r="B9" s="982" t="str">
        <f>양식2!B7</f>
        <v>공동1</v>
      </c>
      <c r="C9" s="841" t="s">
        <v>100</v>
      </c>
      <c r="D9" s="841">
        <v>0</v>
      </c>
      <c r="E9" s="958">
        <f>IF(D9&lt;1,0,IF(D9&lt;2,0.2,IF(D9&lt;5,0.5,IF(D9&lt;10,1,IF(D9&lt;15,2,IF(D9&lt;20,3,5))))))</f>
        <v>0</v>
      </c>
      <c r="F9" s="959"/>
      <c r="G9" s="960"/>
    </row>
    <row r="10" spans="1:8" s="55" customFormat="1" ht="22.5" customHeight="1" x14ac:dyDescent="0.15">
      <c r="A10" s="890"/>
      <c r="B10" s="837"/>
      <c r="C10" s="841"/>
      <c r="D10" s="841"/>
      <c r="E10" s="958"/>
      <c r="F10" s="959"/>
      <c r="G10" s="960"/>
    </row>
    <row r="11" spans="1:8" s="55" customFormat="1" ht="22.5" customHeight="1" x14ac:dyDescent="0.15">
      <c r="A11" s="890"/>
      <c r="B11" s="982" t="str">
        <f>양식2!B8</f>
        <v>공동2</v>
      </c>
      <c r="C11" s="841" t="s">
        <v>100</v>
      </c>
      <c r="D11" s="841">
        <v>0</v>
      </c>
      <c r="E11" s="958">
        <f t="shared" ref="E11" si="0">IF(D11&lt;1,0,IF(D11&lt;2,0.2,IF(D11&lt;5,0.5,IF(D11&lt;10,1,IF(D11&lt;15,2,IF(D11&lt;20,3,5))))))</f>
        <v>0</v>
      </c>
      <c r="F11" s="959"/>
      <c r="G11" s="960"/>
    </row>
    <row r="12" spans="1:8" s="55" customFormat="1" ht="22.5" customHeight="1" x14ac:dyDescent="0.15">
      <c r="A12" s="936"/>
      <c r="B12" s="837"/>
      <c r="C12" s="841"/>
      <c r="D12" s="841"/>
      <c r="E12" s="958"/>
      <c r="F12" s="959"/>
      <c r="G12" s="960"/>
    </row>
    <row r="13" spans="1:8" s="55" customFormat="1" ht="22.5" customHeight="1" x14ac:dyDescent="0.15">
      <c r="A13" s="977" t="str">
        <f>양식4!A8</f>
        <v>책임감리원</v>
      </c>
      <c r="B13" s="982" t="str">
        <f>양식4!B8</f>
        <v>홍길동</v>
      </c>
      <c r="C13" s="841" t="s">
        <v>100</v>
      </c>
      <c r="D13" s="841">
        <v>0</v>
      </c>
      <c r="E13" s="958">
        <f t="shared" ref="E13" si="1">IF(D13&lt;1,0,IF(D13&lt;2,0.2,IF(D13&lt;5,0.5,IF(D13&lt;10,1,IF(D13&lt;15,2,IF(D13&lt;20,3,5))))))</f>
        <v>0</v>
      </c>
      <c r="F13" s="959"/>
      <c r="G13" s="960"/>
    </row>
    <row r="14" spans="1:8" s="55" customFormat="1" ht="22.5" customHeight="1" x14ac:dyDescent="0.15">
      <c r="A14" s="936"/>
      <c r="B14" s="837"/>
      <c r="C14" s="841"/>
      <c r="D14" s="841"/>
      <c r="E14" s="958"/>
      <c r="F14" s="959"/>
      <c r="G14" s="960"/>
    </row>
    <row r="15" spans="1:8" s="55" customFormat="1" ht="22.5" customHeight="1" x14ac:dyDescent="0.15">
      <c r="A15" s="977" t="str">
        <f>양식4!A9</f>
        <v>보조감리원</v>
      </c>
      <c r="B15" s="974" t="str">
        <f>양식4!B9</f>
        <v>홍길일</v>
      </c>
      <c r="C15" s="841" t="s">
        <v>100</v>
      </c>
      <c r="D15" s="841">
        <v>0</v>
      </c>
      <c r="E15" s="958">
        <f t="shared" ref="E15" si="2">IF(D15&lt;1,0,IF(D15&lt;2,0.2,IF(D15&lt;5,0.5,IF(D15&lt;10,1,IF(D15&lt;15,2,IF(D15&lt;20,3,5))))))</f>
        <v>0</v>
      </c>
      <c r="F15" s="959"/>
      <c r="G15" s="960"/>
    </row>
    <row r="16" spans="1:8" s="55" customFormat="1" ht="22.5" customHeight="1" x14ac:dyDescent="0.15">
      <c r="A16" s="890"/>
      <c r="B16" s="837"/>
      <c r="C16" s="841"/>
      <c r="D16" s="841"/>
      <c r="E16" s="958"/>
      <c r="F16" s="959"/>
      <c r="G16" s="960"/>
    </row>
    <row r="17" spans="1:11" s="55" customFormat="1" ht="22.5" customHeight="1" x14ac:dyDescent="0.15">
      <c r="A17" s="890"/>
      <c r="B17" s="980" t="str">
        <f>양식4!B10</f>
        <v>홍길이</v>
      </c>
      <c r="C17" s="841" t="s">
        <v>100</v>
      </c>
      <c r="D17" s="841">
        <v>0</v>
      </c>
      <c r="E17" s="958">
        <f t="shared" ref="E17" si="3">IF(D17&lt;1,0,IF(D17&lt;2,0.2,IF(D17&lt;5,0.5,IF(D17&lt;10,1,IF(D17&lt;15,2,IF(D17&lt;20,3,5))))))</f>
        <v>0</v>
      </c>
      <c r="F17" s="959"/>
      <c r="G17" s="960"/>
    </row>
    <row r="18" spans="1:11" s="55" customFormat="1" ht="22.5" customHeight="1" x14ac:dyDescent="0.15">
      <c r="A18" s="890"/>
      <c r="B18" s="975"/>
      <c r="C18" s="841"/>
      <c r="D18" s="841"/>
      <c r="E18" s="958"/>
      <c r="F18" s="959"/>
      <c r="G18" s="960"/>
    </row>
    <row r="19" spans="1:11" s="55" customFormat="1" ht="22.5" customHeight="1" x14ac:dyDescent="0.15">
      <c r="A19" s="890"/>
      <c r="B19" s="974" t="str">
        <f>양식4!B11</f>
        <v>홍길삼</v>
      </c>
      <c r="C19" s="841" t="s">
        <v>100</v>
      </c>
      <c r="D19" s="841">
        <v>0</v>
      </c>
      <c r="E19" s="958">
        <f t="shared" ref="E19" si="4">IF(D19&lt;1,0,IF(D19&lt;2,0.2,IF(D19&lt;5,0.5,IF(D19&lt;10,1,IF(D19&lt;15,2,IF(D19&lt;20,3,5))))))</f>
        <v>0</v>
      </c>
      <c r="F19" s="959"/>
      <c r="G19" s="960"/>
    </row>
    <row r="20" spans="1:11" s="55" customFormat="1" ht="22.5" customHeight="1" x14ac:dyDescent="0.15">
      <c r="A20" s="890"/>
      <c r="B20" s="975"/>
      <c r="C20" s="841"/>
      <c r="D20" s="841"/>
      <c r="E20" s="958"/>
      <c r="F20" s="959"/>
      <c r="G20" s="960"/>
    </row>
    <row r="21" spans="1:11" s="55" customFormat="1" ht="22.5" customHeight="1" x14ac:dyDescent="0.15">
      <c r="A21" s="890"/>
      <c r="B21" s="974" t="str">
        <f>양식4!B12</f>
        <v>홍길사</v>
      </c>
      <c r="C21" s="841" t="s">
        <v>100</v>
      </c>
      <c r="D21" s="841">
        <v>0</v>
      </c>
      <c r="E21" s="958">
        <f t="shared" ref="E21" si="5">IF(D21&lt;1,0,IF(D21&lt;2,0.2,IF(D21&lt;5,0.5,IF(D21&lt;10,1,IF(D21&lt;15,2,IF(D21&lt;20,3,5))))))</f>
        <v>0</v>
      </c>
      <c r="F21" s="959"/>
      <c r="G21" s="960"/>
    </row>
    <row r="22" spans="1:11" s="55" customFormat="1" ht="22.5" customHeight="1" x14ac:dyDescent="0.15">
      <c r="A22" s="936"/>
      <c r="B22" s="975"/>
      <c r="C22" s="841"/>
      <c r="D22" s="841"/>
      <c r="E22" s="958"/>
      <c r="F22" s="959"/>
      <c r="G22" s="960"/>
    </row>
    <row r="23" spans="1:11" s="55" customFormat="1" ht="22.5" customHeight="1" x14ac:dyDescent="0.15">
      <c r="A23" s="977" t="str">
        <f>양식4!A13</f>
        <v>비상주감리원</v>
      </c>
      <c r="B23" s="974" t="str">
        <f>양식4!B13</f>
        <v>홍길오</v>
      </c>
      <c r="C23" s="841" t="s">
        <v>100</v>
      </c>
      <c r="D23" s="841">
        <v>0</v>
      </c>
      <c r="E23" s="958">
        <f t="shared" ref="E23" si="6">IF(D23&lt;1,0,IF(D23&lt;2,0.2,IF(D23&lt;5,0.5,IF(D23&lt;10,1,IF(D23&lt;15,2,IF(D23&lt;20,3,5))))))</f>
        <v>0</v>
      </c>
      <c r="F23" s="959"/>
      <c r="G23" s="960"/>
    </row>
    <row r="24" spans="1:11" s="55" customFormat="1" ht="22.5" customHeight="1" x14ac:dyDescent="0.15">
      <c r="A24" s="890"/>
      <c r="B24" s="975"/>
      <c r="C24" s="841"/>
      <c r="D24" s="841"/>
      <c r="E24" s="958"/>
      <c r="F24" s="959"/>
      <c r="G24" s="960"/>
    </row>
    <row r="25" spans="1:11" s="55" customFormat="1" ht="22.5" customHeight="1" x14ac:dyDescent="0.15">
      <c r="A25" s="890"/>
      <c r="B25" s="974" t="str">
        <f>양식4!B14</f>
        <v>홍길육</v>
      </c>
      <c r="C25" s="841" t="s">
        <v>100</v>
      </c>
      <c r="D25" s="841">
        <v>0</v>
      </c>
      <c r="E25" s="958">
        <f t="shared" ref="E25" si="7">IF(D25&lt;1,0,IF(D25&lt;2,0.2,IF(D25&lt;5,0.5,IF(D25&lt;10,1,IF(D25&lt;15,2,IF(D25&lt;20,3,5))))))</f>
        <v>0</v>
      </c>
      <c r="F25" s="959"/>
      <c r="G25" s="960"/>
    </row>
    <row r="26" spans="1:11" s="55" customFormat="1" ht="22.5" customHeight="1" x14ac:dyDescent="0.15">
      <c r="A26" s="890"/>
      <c r="B26" s="975"/>
      <c r="C26" s="841"/>
      <c r="D26" s="841"/>
      <c r="E26" s="958"/>
      <c r="F26" s="959"/>
      <c r="G26" s="960"/>
    </row>
    <row r="27" spans="1:11" s="55" customFormat="1" ht="22.5" customHeight="1" x14ac:dyDescent="0.15">
      <c r="A27" s="890"/>
      <c r="B27" s="974" t="str">
        <f>양식4!B15</f>
        <v>홍길칠</v>
      </c>
      <c r="C27" s="841" t="s">
        <v>100</v>
      </c>
      <c r="D27" s="841">
        <v>0</v>
      </c>
      <c r="E27" s="958">
        <f t="shared" ref="E27" si="8">IF(D27&lt;1,0,IF(D27&lt;2,0.2,IF(D27&lt;5,0.5,IF(D27&lt;10,1,IF(D27&lt;15,2,IF(D27&lt;20,3,5))))))</f>
        <v>0</v>
      </c>
      <c r="F27" s="965"/>
      <c r="G27" s="954"/>
    </row>
    <row r="28" spans="1:11" s="55" customFormat="1" ht="22.5" customHeight="1" x14ac:dyDescent="0.15">
      <c r="A28" s="891"/>
      <c r="B28" s="975"/>
      <c r="C28" s="841"/>
      <c r="D28" s="918"/>
      <c r="E28" s="958"/>
      <c r="F28" s="972"/>
      <c r="G28" s="973"/>
    </row>
    <row r="29" spans="1:11" s="55" customFormat="1" ht="27" customHeight="1" x14ac:dyDescent="0.15">
      <c r="A29" s="968" t="s">
        <v>0</v>
      </c>
      <c r="B29" s="969"/>
      <c r="C29" s="970"/>
      <c r="D29" s="971"/>
      <c r="E29" s="322">
        <f>SUM(E7:E28)</f>
        <v>0</v>
      </c>
      <c r="F29" s="966"/>
      <c r="G29" s="967"/>
    </row>
    <row r="30" spans="1:11" ht="22.5" hidden="1" customHeight="1" x14ac:dyDescent="0.15">
      <c r="A30" s="41" t="s">
        <v>45</v>
      </c>
    </row>
    <row r="31" spans="1:11" ht="15.75" customHeight="1" x14ac:dyDescent="0.15"/>
    <row r="32" spans="1:11" s="1" customFormat="1" ht="15" customHeight="1" x14ac:dyDescent="0.15">
      <c r="A32" s="704" t="s">
        <v>224</v>
      </c>
      <c r="B32" s="704"/>
      <c r="C32" s="704"/>
      <c r="D32" s="704"/>
      <c r="E32" s="704"/>
      <c r="F32" s="704"/>
      <c r="G32" s="704"/>
      <c r="H32" s="704"/>
      <c r="I32" s="704"/>
      <c r="J32" s="704"/>
      <c r="K32" s="704"/>
    </row>
    <row r="33" spans="1:2" ht="13.5" customHeight="1" x14ac:dyDescent="0.15">
      <c r="A33" s="97"/>
      <c r="B33" s="97"/>
    </row>
    <row r="34" spans="1:2" ht="21.75" customHeight="1" x14ac:dyDescent="0.15">
      <c r="A34" s="2" t="s">
        <v>340</v>
      </c>
      <c r="B34" s="2"/>
    </row>
    <row r="35" spans="1:2" ht="21" customHeight="1" x14ac:dyDescent="0.15">
      <c r="A35" s="2" t="s">
        <v>309</v>
      </c>
      <c r="B35" s="2"/>
    </row>
    <row r="36" spans="1:2" ht="21" customHeight="1" x14ac:dyDescent="0.15">
      <c r="A36" s="2" t="s">
        <v>341</v>
      </c>
      <c r="B36" s="2"/>
    </row>
    <row r="37" spans="1:2" ht="21" customHeight="1" x14ac:dyDescent="0.15"/>
    <row r="38" spans="1:2" ht="21" customHeight="1" x14ac:dyDescent="0.15"/>
    <row r="39" spans="1:2" ht="21" customHeight="1" x14ac:dyDescent="0.15"/>
    <row r="40" spans="1:2" ht="21" customHeight="1" x14ac:dyDescent="0.15"/>
    <row r="41" spans="1:2" ht="21" customHeight="1" x14ac:dyDescent="0.15"/>
    <row r="42" spans="1:2" ht="21" customHeight="1" x14ac:dyDescent="0.15"/>
    <row r="43" spans="1:2" ht="21" customHeight="1" x14ac:dyDescent="0.15"/>
    <row r="44" spans="1:2" ht="21" customHeight="1" x14ac:dyDescent="0.15"/>
  </sheetData>
  <mergeCells count="65">
    <mergeCell ref="A7:A12"/>
    <mergeCell ref="A13:A14"/>
    <mergeCell ref="A15:A22"/>
    <mergeCell ref="A23:A28"/>
    <mergeCell ref="A6:B6"/>
    <mergeCell ref="B17:B18"/>
    <mergeCell ref="B19:B20"/>
    <mergeCell ref="B21:B22"/>
    <mergeCell ref="B23:B24"/>
    <mergeCell ref="B25:B26"/>
    <mergeCell ref="B7:B8"/>
    <mergeCell ref="B9:B10"/>
    <mergeCell ref="B11:B12"/>
    <mergeCell ref="B13:B14"/>
    <mergeCell ref="B15:B16"/>
    <mergeCell ref="C21:C22"/>
    <mergeCell ref="D21:D22"/>
    <mergeCell ref="E21:E22"/>
    <mergeCell ref="F21:G22"/>
    <mergeCell ref="C23:C24"/>
    <mergeCell ref="D23:D24"/>
    <mergeCell ref="E23:E24"/>
    <mergeCell ref="F23:G24"/>
    <mergeCell ref="C17:C18"/>
    <mergeCell ref="D17:D18"/>
    <mergeCell ref="E17:E18"/>
    <mergeCell ref="F17:G18"/>
    <mergeCell ref="C19:C20"/>
    <mergeCell ref="D19:D20"/>
    <mergeCell ref="E19:E20"/>
    <mergeCell ref="F19:G20"/>
    <mergeCell ref="C13:C14"/>
    <mergeCell ref="D13:D14"/>
    <mergeCell ref="E13:E14"/>
    <mergeCell ref="F13:G14"/>
    <mergeCell ref="C15:C16"/>
    <mergeCell ref="D15:D16"/>
    <mergeCell ref="E15:E16"/>
    <mergeCell ref="F15:G16"/>
    <mergeCell ref="D27:D28"/>
    <mergeCell ref="C25:C26"/>
    <mergeCell ref="F29:G29"/>
    <mergeCell ref="C27:C28"/>
    <mergeCell ref="A32:K32"/>
    <mergeCell ref="A29:D29"/>
    <mergeCell ref="F25:G26"/>
    <mergeCell ref="F27:G28"/>
    <mergeCell ref="E27:E28"/>
    <mergeCell ref="B27:B28"/>
    <mergeCell ref="A1:G1"/>
    <mergeCell ref="D25:D26"/>
    <mergeCell ref="E25:E26"/>
    <mergeCell ref="E9:E10"/>
    <mergeCell ref="F9:G10"/>
    <mergeCell ref="F6:G6"/>
    <mergeCell ref="C7:C8"/>
    <mergeCell ref="D7:D8"/>
    <mergeCell ref="E7:E8"/>
    <mergeCell ref="C9:C10"/>
    <mergeCell ref="F7:G8"/>
    <mergeCell ref="D9:D10"/>
    <mergeCell ref="C11:C12"/>
    <mergeCell ref="D11:D12"/>
    <mergeCell ref="E11:E12"/>
    <mergeCell ref="F11:G12"/>
  </mergeCells>
  <phoneticPr fontId="2" type="noConversion"/>
  <printOptions horizontalCentered="1"/>
  <pageMargins left="0.35433070866141736" right="0.51181102362204722" top="1.61" bottom="0.35433070866141736" header="1.23" footer="0.23622047244094491"/>
  <pageSetup paperSize="9" scale="83" orientation="portrait" r:id="rId1"/>
  <headerFooter alignWithMargins="0">
    <oddHeader>&amp;L[양식12]</oddHeader>
  </headerFooter>
  <colBreaks count="1" manualBreakCount="1">
    <brk id="7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9"/>
  <sheetViews>
    <sheetView showGridLines="0" view="pageBreakPreview" zoomScaleNormal="100" zoomScaleSheetLayoutView="100" workbookViewId="0">
      <selection activeCell="A10" sqref="A10:K10"/>
    </sheetView>
  </sheetViews>
  <sheetFormatPr defaultRowHeight="13.5" x14ac:dyDescent="0.15"/>
  <cols>
    <col min="1" max="1" width="11.77734375" style="41" customWidth="1"/>
    <col min="2" max="2" width="2.44140625" style="41" customWidth="1"/>
    <col min="3" max="3" width="10.88671875" style="41" customWidth="1"/>
    <col min="4" max="4" width="2.44140625" style="41" customWidth="1"/>
    <col min="5" max="5" width="8.5546875" style="41" customWidth="1"/>
    <col min="6" max="6" width="9.5546875" style="41" customWidth="1"/>
    <col min="7" max="7" width="6.33203125" style="41" customWidth="1"/>
    <col min="8" max="8" width="7.6640625" style="41" customWidth="1"/>
    <col min="9" max="9" width="2.33203125" style="41" customWidth="1"/>
    <col min="10" max="10" width="13" style="41" customWidth="1"/>
    <col min="11" max="11" width="5.77734375" style="41" customWidth="1"/>
    <col min="12" max="16384" width="8.88671875" style="41"/>
  </cols>
  <sheetData>
    <row r="1" spans="1:11" ht="84" customHeight="1" x14ac:dyDescent="0.15">
      <c r="A1" s="576" t="s">
        <v>87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</row>
    <row r="2" spans="1:11" ht="15.75" customHeight="1" x14ac:dyDescent="0.15"/>
    <row r="3" spans="1:11" s="48" customFormat="1" ht="32.25" customHeight="1" x14ac:dyDescent="0.15">
      <c r="A3" s="132" t="s">
        <v>88</v>
      </c>
      <c r="B3" s="133" t="s">
        <v>89</v>
      </c>
      <c r="C3" s="134"/>
    </row>
    <row r="4" spans="1:11" s="48" customFormat="1" ht="32.25" customHeight="1" x14ac:dyDescent="0.15">
      <c r="A4" s="132" t="s">
        <v>90</v>
      </c>
      <c r="B4" s="133" t="s">
        <v>89</v>
      </c>
      <c r="C4" s="134"/>
    </row>
    <row r="5" spans="1:11" s="48" customFormat="1" ht="23.25" customHeight="1" x14ac:dyDescent="0.15">
      <c r="A5" s="132"/>
      <c r="B5" s="133"/>
      <c r="C5" s="134"/>
    </row>
    <row r="6" spans="1:11" s="48" customFormat="1" ht="28.5" customHeight="1" x14ac:dyDescent="0.15">
      <c r="A6" s="132" t="s">
        <v>249</v>
      </c>
      <c r="B6" s="133" t="s">
        <v>248</v>
      </c>
      <c r="C6" s="134" t="str">
        <f>표지!C12</f>
        <v>용역명</v>
      </c>
    </row>
    <row r="7" spans="1:11" s="48" customFormat="1" ht="25.5" customHeight="1" x14ac:dyDescent="0.15">
      <c r="A7" s="132"/>
      <c r="B7" s="133"/>
      <c r="C7" s="134" t="s">
        <v>91</v>
      </c>
    </row>
    <row r="8" spans="1:11" ht="45.75" customHeight="1" x14ac:dyDescent="0.15"/>
    <row r="9" spans="1:11" ht="24.95" customHeight="1" x14ac:dyDescent="0.15">
      <c r="A9" s="577" t="s">
        <v>96</v>
      </c>
      <c r="B9" s="577"/>
      <c r="C9" s="577"/>
      <c r="D9" s="577"/>
      <c r="E9" s="577"/>
      <c r="F9" s="577"/>
      <c r="G9" s="577"/>
      <c r="H9" s="577"/>
      <c r="I9" s="577"/>
      <c r="J9" s="577"/>
      <c r="K9" s="577"/>
    </row>
    <row r="10" spans="1:11" ht="24.95" customHeight="1" x14ac:dyDescent="0.15">
      <c r="A10" s="577" t="s">
        <v>97</v>
      </c>
      <c r="B10" s="577"/>
      <c r="C10" s="577"/>
      <c r="D10" s="577"/>
      <c r="E10" s="577"/>
      <c r="F10" s="577"/>
      <c r="G10" s="577"/>
      <c r="H10" s="577"/>
      <c r="I10" s="577"/>
      <c r="J10" s="577"/>
      <c r="K10" s="577"/>
    </row>
    <row r="11" spans="1:11" ht="24.95" customHeight="1" x14ac:dyDescent="0.15">
      <c r="A11" s="48" t="s">
        <v>98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11" ht="24.95" customHeight="1" x14ac:dyDescent="0.15">
      <c r="A12" s="48" t="s">
        <v>99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1" ht="24.95" customHeight="1" x14ac:dyDescent="0.15">
      <c r="A13" s="48" t="s">
        <v>314</v>
      </c>
    </row>
    <row r="14" spans="1:11" ht="27" customHeight="1" x14ac:dyDescent="0.15">
      <c r="J14" s="140" t="s">
        <v>446</v>
      </c>
    </row>
    <row r="15" spans="1:11" ht="32.25" customHeight="1" x14ac:dyDescent="0.15"/>
    <row r="16" spans="1:11" s="48" customFormat="1" ht="30" customHeight="1" x14ac:dyDescent="0.15">
      <c r="A16" s="132" t="s">
        <v>92</v>
      </c>
      <c r="B16" s="133" t="s">
        <v>89</v>
      </c>
      <c r="C16" s="580" t="str">
        <f>표지!C24</f>
        <v>주소</v>
      </c>
      <c r="D16" s="580"/>
      <c r="E16" s="580"/>
      <c r="F16" s="580"/>
      <c r="G16" s="580"/>
      <c r="H16" s="138"/>
      <c r="I16" s="138"/>
    </row>
    <row r="17" spans="1:7" s="48" customFormat="1" ht="30" customHeight="1" x14ac:dyDescent="0.15">
      <c r="A17" s="132" t="s">
        <v>93</v>
      </c>
      <c r="B17" s="133" t="s">
        <v>89</v>
      </c>
      <c r="C17" s="580" t="str">
        <f>표지!C22</f>
        <v>업체명</v>
      </c>
      <c r="D17" s="580"/>
      <c r="E17" s="580"/>
      <c r="F17" s="580"/>
      <c r="G17" s="580"/>
    </row>
    <row r="18" spans="1:7" s="48" customFormat="1" ht="30" customHeight="1" x14ac:dyDescent="0.15">
      <c r="A18" s="132" t="s">
        <v>94</v>
      </c>
      <c r="B18" s="133" t="s">
        <v>89</v>
      </c>
      <c r="C18" s="580" t="str">
        <f>표지!C23&amp;"    (인)"</f>
        <v>대표자    (인)</v>
      </c>
      <c r="D18" s="580"/>
      <c r="E18" s="580"/>
      <c r="F18" s="139"/>
      <c r="G18" s="139"/>
    </row>
    <row r="19" spans="1:7" s="48" customFormat="1" ht="24" customHeight="1" x14ac:dyDescent="0.15">
      <c r="B19" s="579"/>
      <c r="C19" s="579"/>
      <c r="E19" s="578"/>
      <c r="F19" s="578"/>
      <c r="G19" s="578"/>
    </row>
    <row r="20" spans="1:7" ht="21" customHeight="1" x14ac:dyDescent="0.15">
      <c r="A20" s="135" t="s">
        <v>95</v>
      </c>
      <c r="B20" s="41" t="s">
        <v>89</v>
      </c>
      <c r="C20" s="41" t="s">
        <v>112</v>
      </c>
    </row>
    <row r="21" spans="1:7" ht="21" customHeight="1" x14ac:dyDescent="0.15">
      <c r="A21" s="135"/>
      <c r="C21" s="41" t="s">
        <v>113</v>
      </c>
    </row>
    <row r="22" spans="1:7" ht="21" customHeight="1" x14ac:dyDescent="0.15">
      <c r="A22" s="135"/>
      <c r="C22" s="41" t="s">
        <v>114</v>
      </c>
    </row>
    <row r="23" spans="1:7" ht="21" customHeight="1" x14ac:dyDescent="0.15">
      <c r="A23" s="135"/>
      <c r="C23" s="41" t="s">
        <v>115</v>
      </c>
    </row>
    <row r="24" spans="1:7" ht="21" customHeight="1" x14ac:dyDescent="0.15">
      <c r="A24" s="135"/>
      <c r="C24" s="41" t="s">
        <v>311</v>
      </c>
    </row>
    <row r="25" spans="1:7" ht="21" customHeight="1" x14ac:dyDescent="0.15">
      <c r="A25" s="135"/>
      <c r="C25" s="41" t="s">
        <v>313</v>
      </c>
    </row>
    <row r="26" spans="1:7" ht="21" customHeight="1" x14ac:dyDescent="0.15">
      <c r="A26" s="135"/>
      <c r="C26" s="41" t="s">
        <v>312</v>
      </c>
    </row>
    <row r="27" spans="1:7" s="136" customFormat="1" ht="21" customHeight="1" x14ac:dyDescent="0.15"/>
    <row r="28" spans="1:7" s="136" customFormat="1" ht="21" customHeight="1" x14ac:dyDescent="0.15">
      <c r="A28" s="136" t="s">
        <v>268</v>
      </c>
    </row>
    <row r="29" spans="1:7" ht="21" customHeight="1" x14ac:dyDescent="0.15">
      <c r="A29" s="137"/>
    </row>
  </sheetData>
  <mergeCells count="8">
    <mergeCell ref="A1:K1"/>
    <mergeCell ref="A9:K9"/>
    <mergeCell ref="E19:G19"/>
    <mergeCell ref="A10:K10"/>
    <mergeCell ref="B19:C19"/>
    <mergeCell ref="C16:G16"/>
    <mergeCell ref="C17:G17"/>
    <mergeCell ref="C18:E18"/>
  </mergeCells>
  <phoneticPr fontId="2" type="noConversion"/>
  <printOptions horizontalCentered="1"/>
  <pageMargins left="0.49" right="0.44" top="0.73" bottom="0.46" header="0.51181102362204722" footer="0.35433070866141736"/>
  <pageSetup paperSize="9" orientation="portrait" r:id="rId1"/>
  <headerFooter alignWithMargins="0">
    <oddHeader>&amp;L[양식 1]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5"/>
  <sheetViews>
    <sheetView showGridLines="0" view="pageBreakPreview" zoomScaleNormal="100" zoomScaleSheetLayoutView="100" workbookViewId="0">
      <selection activeCell="D6" sqref="D6"/>
    </sheetView>
  </sheetViews>
  <sheetFormatPr defaultRowHeight="13.5" x14ac:dyDescent="0.15"/>
  <cols>
    <col min="1" max="1" width="10.77734375" style="41" customWidth="1"/>
    <col min="2" max="2" width="20.5546875" style="41" customWidth="1"/>
    <col min="3" max="3" width="18.21875" style="41" customWidth="1"/>
    <col min="4" max="4" width="23.33203125" style="41" customWidth="1"/>
    <col min="5" max="6" width="8.77734375" style="41" customWidth="1"/>
    <col min="7" max="7" width="1.21875" style="41" customWidth="1"/>
    <col min="8" max="16384" width="8.88671875" style="41"/>
  </cols>
  <sheetData>
    <row r="1" spans="1:12" ht="30" customHeight="1" x14ac:dyDescent="0.15">
      <c r="A1" s="40"/>
      <c r="B1" s="40"/>
      <c r="C1" s="40"/>
      <c r="D1" s="40"/>
      <c r="E1" s="40"/>
      <c r="F1" s="40"/>
    </row>
    <row r="2" spans="1:12" ht="30" customHeight="1" x14ac:dyDescent="0.15">
      <c r="A2" s="581" t="s">
        <v>118</v>
      </c>
      <c r="B2" s="581"/>
      <c r="C2" s="581"/>
      <c r="D2" s="581"/>
      <c r="E2" s="581"/>
      <c r="F2" s="581"/>
      <c r="G2" s="43"/>
    </row>
    <row r="3" spans="1:12" ht="30" customHeight="1" x14ac:dyDescent="0.15">
      <c r="A3" s="42"/>
      <c r="B3" s="42"/>
      <c r="C3" s="42"/>
      <c r="D3" s="42"/>
      <c r="E3" s="42"/>
      <c r="F3" s="42"/>
      <c r="G3" s="43"/>
    </row>
    <row r="4" spans="1:12" ht="11.25" customHeight="1" x14ac:dyDescent="0.15">
      <c r="A4" s="158"/>
      <c r="B4" s="158"/>
      <c r="C4" s="158"/>
      <c r="D4" s="158"/>
      <c r="E4" s="158"/>
      <c r="F4" s="158"/>
      <c r="G4" s="43"/>
    </row>
    <row r="5" spans="1:12" s="40" customFormat="1" ht="39.75" customHeight="1" x14ac:dyDescent="0.15">
      <c r="A5" s="233" t="s">
        <v>8</v>
      </c>
      <c r="B5" s="234" t="s">
        <v>116</v>
      </c>
      <c r="C5" s="234" t="s">
        <v>121</v>
      </c>
      <c r="D5" s="234" t="s">
        <v>117</v>
      </c>
      <c r="E5" s="234" t="s">
        <v>122</v>
      </c>
      <c r="F5" s="235" t="s">
        <v>123</v>
      </c>
    </row>
    <row r="6" spans="1:12" s="40" customFormat="1" ht="80.099999999999994" customHeight="1" x14ac:dyDescent="0.15">
      <c r="A6" s="236" t="s">
        <v>119</v>
      </c>
      <c r="B6" s="237" t="str">
        <f>양식1!C17</f>
        <v>업체명</v>
      </c>
      <c r="C6" s="238"/>
      <c r="D6" s="238" t="str">
        <f>양식1!C16</f>
        <v>주소</v>
      </c>
      <c r="E6" s="239"/>
      <c r="F6" s="240"/>
    </row>
    <row r="7" spans="1:12" s="40" customFormat="1" ht="80.099999999999994" customHeight="1" x14ac:dyDescent="0.15">
      <c r="A7" s="241" t="s">
        <v>120</v>
      </c>
      <c r="B7" s="242" t="s">
        <v>425</v>
      </c>
      <c r="C7" s="242"/>
      <c r="D7" s="159"/>
      <c r="E7" s="243"/>
      <c r="F7" s="244"/>
    </row>
    <row r="8" spans="1:12" s="40" customFormat="1" ht="80.099999999999994" customHeight="1" x14ac:dyDescent="0.15">
      <c r="A8" s="245" t="s">
        <v>120</v>
      </c>
      <c r="B8" s="246" t="s">
        <v>426</v>
      </c>
      <c r="C8" s="246"/>
      <c r="D8" s="247"/>
      <c r="E8" s="248"/>
      <c r="F8" s="249"/>
    </row>
    <row r="9" spans="1:12" s="48" customFormat="1" ht="18" customHeight="1" x14ac:dyDescent="0.15">
      <c r="A9" s="583" t="s">
        <v>291</v>
      </c>
      <c r="B9" s="583"/>
      <c r="C9" s="583"/>
      <c r="D9" s="583"/>
      <c r="E9" s="583"/>
      <c r="F9" s="583"/>
    </row>
    <row r="10" spans="1:12" s="48" customFormat="1" ht="18" customHeight="1" x14ac:dyDescent="0.15">
      <c r="A10" s="582" t="s">
        <v>225</v>
      </c>
      <c r="B10" s="582"/>
      <c r="C10" s="582"/>
      <c r="D10" s="582"/>
      <c r="E10" s="582"/>
      <c r="F10" s="582"/>
      <c r="G10" s="250"/>
      <c r="H10" s="250"/>
      <c r="I10" s="250"/>
      <c r="J10" s="250"/>
      <c r="K10" s="250"/>
      <c r="L10" s="250"/>
    </row>
    <row r="11" spans="1:12" s="48" customFormat="1" ht="18" customHeight="1" x14ac:dyDescent="0.15">
      <c r="A11" s="582" t="s">
        <v>226</v>
      </c>
      <c r="B11" s="582"/>
      <c r="C11" s="582"/>
      <c r="D11" s="582"/>
      <c r="E11" s="582"/>
      <c r="F11" s="582"/>
      <c r="G11" s="250"/>
      <c r="H11" s="2"/>
      <c r="I11" s="2"/>
      <c r="J11" s="2"/>
      <c r="K11" s="2"/>
      <c r="L11" s="2"/>
    </row>
    <row r="12" spans="1:12" s="48" customFormat="1" ht="30" customHeight="1" x14ac:dyDescent="0.15">
      <c r="A12" s="46"/>
      <c r="B12" s="46"/>
      <c r="C12" s="46"/>
      <c r="D12" s="46"/>
      <c r="E12" s="46"/>
      <c r="F12" s="47"/>
      <c r="G12" s="47"/>
    </row>
    <row r="13" spans="1:12" s="3" customFormat="1" ht="30" customHeight="1" x14ac:dyDescent="0.15">
      <c r="A13" s="46"/>
      <c r="B13" s="46"/>
      <c r="C13" s="46"/>
      <c r="D13" s="46"/>
      <c r="E13" s="46"/>
      <c r="F13" s="45"/>
      <c r="G13" s="45"/>
    </row>
    <row r="14" spans="1:12" s="50" customFormat="1" ht="30" customHeight="1" x14ac:dyDescent="0.15">
      <c r="A14" s="49"/>
      <c r="B14" s="49"/>
      <c r="C14" s="160"/>
      <c r="D14" s="49"/>
    </row>
    <row r="15" spans="1:12" s="50" customFormat="1" ht="30" customHeight="1" x14ac:dyDescent="0.15">
      <c r="A15" s="49"/>
      <c r="B15" s="49"/>
      <c r="C15" s="51"/>
      <c r="D15" s="49"/>
    </row>
    <row r="16" spans="1:12" s="50" customFormat="1" ht="30" customHeight="1" x14ac:dyDescent="0.15">
      <c r="A16" s="49"/>
      <c r="B16" s="49"/>
      <c r="C16" s="52"/>
      <c r="D16" s="49"/>
    </row>
    <row r="17" spans="1:7" ht="30" customHeight="1" x14ac:dyDescent="0.15">
      <c r="A17" s="40"/>
      <c r="B17" s="40"/>
      <c r="C17" s="40"/>
      <c r="D17" s="40"/>
      <c r="E17" s="40"/>
      <c r="F17" s="40"/>
      <c r="G17" s="40"/>
    </row>
    <row r="18" spans="1:7" ht="30" customHeight="1" x14ac:dyDescent="0.15">
      <c r="A18" s="40"/>
      <c r="B18" s="40"/>
      <c r="C18" s="40"/>
      <c r="D18" s="40"/>
      <c r="E18" s="40"/>
      <c r="F18" s="40"/>
      <c r="G18" s="40"/>
    </row>
    <row r="19" spans="1:7" ht="30" customHeight="1" x14ac:dyDescent="0.15">
      <c r="A19" s="40"/>
      <c r="B19" s="40"/>
      <c r="C19" s="40"/>
      <c r="D19" s="40"/>
      <c r="E19" s="40"/>
      <c r="F19" s="40"/>
      <c r="G19" s="40"/>
    </row>
    <row r="20" spans="1:7" ht="30" customHeight="1" x14ac:dyDescent="0.15">
      <c r="A20" s="40"/>
      <c r="B20" s="40"/>
      <c r="C20" s="40"/>
      <c r="D20" s="40"/>
      <c r="E20" s="40"/>
      <c r="F20" s="40"/>
      <c r="G20" s="40"/>
    </row>
    <row r="21" spans="1:7" ht="30" customHeight="1" x14ac:dyDescent="0.15">
      <c r="A21" s="40"/>
      <c r="B21" s="40"/>
      <c r="C21" s="40"/>
      <c r="D21" s="40"/>
      <c r="E21" s="40"/>
      <c r="F21" s="40"/>
      <c r="G21" s="40"/>
    </row>
    <row r="22" spans="1:7" x14ac:dyDescent="0.15">
      <c r="A22" s="40"/>
      <c r="B22" s="40"/>
      <c r="D22" s="40"/>
    </row>
    <row r="23" spans="1:7" x14ac:dyDescent="0.15">
      <c r="A23" s="40"/>
      <c r="B23" s="40"/>
      <c r="D23" s="40"/>
    </row>
    <row r="24" spans="1:7" x14ac:dyDescent="0.15">
      <c r="A24" s="40"/>
      <c r="B24" s="40"/>
      <c r="D24" s="40"/>
    </row>
    <row r="25" spans="1:7" x14ac:dyDescent="0.15">
      <c r="A25" s="40"/>
      <c r="B25" s="40"/>
      <c r="D25" s="40"/>
    </row>
  </sheetData>
  <mergeCells count="4">
    <mergeCell ref="A2:F2"/>
    <mergeCell ref="A10:F10"/>
    <mergeCell ref="A9:F9"/>
    <mergeCell ref="A11:F11"/>
  </mergeCells>
  <phoneticPr fontId="2" type="noConversion"/>
  <printOptions horizontalCentered="1"/>
  <pageMargins left="0.59055118110236227" right="0.55118110236220474" top="1.3779527559055118" bottom="0.35433070866141736" header="1.0629921259842521" footer="0.23622047244094491"/>
  <pageSetup paperSize="9" scale="86" orientation="portrait" r:id="rId1"/>
  <headerFooter alignWithMargins="0">
    <oddHeader xml:space="preserve">&amp;L[양식2]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U55"/>
  <sheetViews>
    <sheetView showGridLines="0" tabSelected="1" view="pageBreakPreview" zoomScaleNormal="100" zoomScaleSheetLayoutView="100" workbookViewId="0">
      <selection sqref="A1:I1"/>
    </sheetView>
  </sheetViews>
  <sheetFormatPr defaultRowHeight="13.5" x14ac:dyDescent="0.15"/>
  <cols>
    <col min="1" max="1" width="2.6640625" style="41" customWidth="1"/>
    <col min="2" max="2" width="17.6640625" style="41" bestFit="1" customWidth="1"/>
    <col min="3" max="3" width="7.6640625" style="41" customWidth="1"/>
    <col min="4" max="4" width="13.33203125" style="41" bestFit="1" customWidth="1"/>
    <col min="5" max="5" width="15.77734375" style="77" customWidth="1"/>
    <col min="6" max="8" width="15.77734375" style="41" customWidth="1"/>
    <col min="9" max="9" width="0.88671875" style="41" customWidth="1"/>
    <col min="10" max="16384" width="8.88671875" style="41"/>
  </cols>
  <sheetData>
    <row r="1" spans="1:9" ht="31.5" customHeight="1" x14ac:dyDescent="0.15">
      <c r="A1" s="587" t="s">
        <v>124</v>
      </c>
      <c r="B1" s="587"/>
      <c r="C1" s="587"/>
      <c r="D1" s="587"/>
      <c r="E1" s="587"/>
      <c r="F1" s="587"/>
      <c r="G1" s="587"/>
      <c r="H1" s="587"/>
      <c r="I1" s="587"/>
    </row>
    <row r="2" spans="1:9" ht="31.5" customHeight="1" x14ac:dyDescent="0.15">
      <c r="A2" s="53"/>
      <c r="B2" s="53"/>
      <c r="C2" s="53"/>
      <c r="D2" s="53"/>
      <c r="E2" s="53"/>
      <c r="F2" s="53"/>
      <c r="G2" s="53"/>
      <c r="H2" s="53"/>
      <c r="I2" s="53"/>
    </row>
    <row r="3" spans="1:9" ht="20.100000000000001" customHeight="1" x14ac:dyDescent="0.15">
      <c r="B3" s="130" t="str">
        <f>"○ 용 역 명 : "&amp;양식1!C6</f>
        <v>○ 용 역 명 : 용역명</v>
      </c>
      <c r="C3" s="130"/>
      <c r="D3" s="44"/>
      <c r="E3" s="44"/>
      <c r="F3" s="44"/>
      <c r="G3" s="44"/>
      <c r="H3" s="44"/>
    </row>
    <row r="4" spans="1:9" ht="20.100000000000001" customHeight="1" x14ac:dyDescent="0.15">
      <c r="B4" s="130" t="str">
        <f>"○ 대상업체 : "&amp;양식1!C17</f>
        <v>○ 대상업체 : 업체명</v>
      </c>
      <c r="C4" s="130"/>
      <c r="D4" s="44"/>
      <c r="E4" s="44"/>
      <c r="F4" s="44"/>
      <c r="G4" s="44"/>
      <c r="H4" s="44"/>
    </row>
    <row r="5" spans="1:9" s="55" customFormat="1" ht="15" customHeight="1" x14ac:dyDescent="0.15">
      <c r="A5" s="54"/>
      <c r="B5" s="54"/>
      <c r="C5" s="54"/>
      <c r="D5" s="54"/>
      <c r="E5" s="54"/>
      <c r="F5" s="54"/>
      <c r="G5" s="54"/>
      <c r="H5" s="54"/>
    </row>
    <row r="6" spans="1:9" s="55" customFormat="1" ht="30" customHeight="1" thickBot="1" x14ac:dyDescent="0.2">
      <c r="A6" s="56"/>
      <c r="B6" s="57" t="s">
        <v>55</v>
      </c>
      <c r="C6" s="592" t="s">
        <v>56</v>
      </c>
      <c r="D6" s="593"/>
      <c r="E6" s="371" t="s">
        <v>57</v>
      </c>
      <c r="F6" s="559" t="s">
        <v>328</v>
      </c>
      <c r="G6" s="372" t="s">
        <v>451</v>
      </c>
      <c r="H6" s="58" t="s">
        <v>58</v>
      </c>
    </row>
    <row r="7" spans="1:9" s="55" customFormat="1" ht="24.95" customHeight="1" thickTop="1" x14ac:dyDescent="0.15">
      <c r="A7" s="54"/>
      <c r="B7" s="427" t="s">
        <v>59</v>
      </c>
      <c r="C7" s="594"/>
      <c r="D7" s="595"/>
      <c r="E7" s="429" t="s">
        <v>368</v>
      </c>
      <c r="F7" s="98">
        <f>SUM(F8,F12,F16)</f>
        <v>50</v>
      </c>
      <c r="G7" s="118"/>
      <c r="H7" s="59"/>
    </row>
    <row r="8" spans="1:9" s="55" customFormat="1" ht="24.95" customHeight="1" x14ac:dyDescent="0.15">
      <c r="A8" s="54"/>
      <c r="B8" s="39"/>
      <c r="C8" s="596" t="s">
        <v>60</v>
      </c>
      <c r="D8" s="597"/>
      <c r="E8" s="445" t="s">
        <v>369</v>
      </c>
      <c r="F8" s="99">
        <f>SUM(F9:F11)</f>
        <v>25</v>
      </c>
      <c r="G8" s="119"/>
      <c r="H8" s="60" t="str">
        <f>양식4!D8</f>
        <v>적합</v>
      </c>
    </row>
    <row r="9" spans="1:9" s="55" customFormat="1" ht="24.95" customHeight="1" x14ac:dyDescent="0.15">
      <c r="A9" s="54"/>
      <c r="B9" s="39"/>
      <c r="C9" s="425"/>
      <c r="D9" s="426" t="s">
        <v>364</v>
      </c>
      <c r="E9" s="430" t="s">
        <v>367</v>
      </c>
      <c r="F9" s="100">
        <f>양식4!F8</f>
        <v>10</v>
      </c>
      <c r="G9" s="120"/>
      <c r="H9" s="60"/>
    </row>
    <row r="10" spans="1:9" s="55" customFormat="1" ht="24.95" customHeight="1" x14ac:dyDescent="0.15">
      <c r="A10" s="54"/>
      <c r="B10" s="39"/>
      <c r="C10" s="425"/>
      <c r="D10" s="588" t="s">
        <v>365</v>
      </c>
      <c r="E10" s="430" t="s">
        <v>367</v>
      </c>
      <c r="F10" s="100">
        <f>양식4!H8</f>
        <v>10</v>
      </c>
      <c r="G10" s="120"/>
      <c r="H10" s="60"/>
    </row>
    <row r="11" spans="1:9" s="55" customFormat="1" ht="24.95" customHeight="1" x14ac:dyDescent="0.15">
      <c r="A11" s="54"/>
      <c r="B11" s="39"/>
      <c r="C11" s="425"/>
      <c r="D11" s="589"/>
      <c r="E11" s="430" t="s">
        <v>366</v>
      </c>
      <c r="F11" s="100">
        <f>양식4!J8</f>
        <v>5</v>
      </c>
      <c r="G11" s="120"/>
      <c r="H11" s="60"/>
    </row>
    <row r="12" spans="1:9" s="55" customFormat="1" ht="24.95" customHeight="1" x14ac:dyDescent="0.15">
      <c r="A12" s="54"/>
      <c r="B12" s="39"/>
      <c r="C12" s="596" t="s">
        <v>125</v>
      </c>
      <c r="D12" s="597"/>
      <c r="E12" s="431" t="s">
        <v>370</v>
      </c>
      <c r="F12" s="101">
        <f>SUM(F13:F15)</f>
        <v>15</v>
      </c>
      <c r="G12" s="121"/>
      <c r="H12" s="500" t="str">
        <f>양식4!D9&amp;", "&amp;양식4!D10</f>
        <v>적합, 적합</v>
      </c>
    </row>
    <row r="13" spans="1:9" s="55" customFormat="1" ht="24.95" customHeight="1" x14ac:dyDescent="0.15">
      <c r="A13" s="54"/>
      <c r="B13" s="39"/>
      <c r="C13" s="425"/>
      <c r="D13" s="226" t="s">
        <v>418</v>
      </c>
      <c r="E13" s="432" t="s">
        <v>421</v>
      </c>
      <c r="F13" s="102">
        <f>(양식4!F9+양식4!F10)/COUNTA(양식4!F9:F10)</f>
        <v>6</v>
      </c>
      <c r="G13" s="122"/>
      <c r="H13" s="61"/>
    </row>
    <row r="14" spans="1:9" s="55" customFormat="1" ht="24.95" customHeight="1" x14ac:dyDescent="0.15">
      <c r="A14" s="54"/>
      <c r="B14" s="39"/>
      <c r="C14" s="425"/>
      <c r="D14" s="590" t="s">
        <v>365</v>
      </c>
      <c r="E14" s="432" t="s">
        <v>421</v>
      </c>
      <c r="F14" s="102">
        <f>(양식4!H9+양식4!H10)/COUNTA(양식4!F9:F10)</f>
        <v>6</v>
      </c>
      <c r="G14" s="122"/>
      <c r="H14" s="61"/>
    </row>
    <row r="15" spans="1:9" s="55" customFormat="1" ht="24.95" customHeight="1" x14ac:dyDescent="0.15">
      <c r="A15" s="54"/>
      <c r="B15" s="39"/>
      <c r="C15" s="425"/>
      <c r="D15" s="591"/>
      <c r="E15" s="433" t="s">
        <v>422</v>
      </c>
      <c r="F15" s="104">
        <f>(양식4!J9+양식4!J10)/COUNTA(양식4!F9:F10)</f>
        <v>3</v>
      </c>
      <c r="G15" s="124"/>
      <c r="H15" s="62"/>
    </row>
    <row r="16" spans="1:9" s="55" customFormat="1" ht="24.95" customHeight="1" x14ac:dyDescent="0.15">
      <c r="A16" s="54"/>
      <c r="B16" s="39"/>
      <c r="C16" s="596" t="s">
        <v>61</v>
      </c>
      <c r="D16" s="597"/>
      <c r="E16" s="434" t="s">
        <v>420</v>
      </c>
      <c r="F16" s="103">
        <f>SUM(F17:F18)</f>
        <v>10</v>
      </c>
      <c r="G16" s="123"/>
      <c r="H16" s="62"/>
    </row>
    <row r="17" spans="1:13" s="55" customFormat="1" ht="24.95" customHeight="1" x14ac:dyDescent="0.15">
      <c r="A17" s="54"/>
      <c r="B17" s="39"/>
      <c r="C17" s="425"/>
      <c r="D17" s="227" t="s">
        <v>62</v>
      </c>
      <c r="E17" s="435" t="s">
        <v>422</v>
      </c>
      <c r="F17" s="102">
        <f>양식4!D13</f>
        <v>3</v>
      </c>
      <c r="G17" s="122"/>
      <c r="H17" s="61"/>
    </row>
    <row r="18" spans="1:13" s="55" customFormat="1" ht="24.95" customHeight="1" x14ac:dyDescent="0.15">
      <c r="A18" s="54"/>
      <c r="B18" s="39"/>
      <c r="C18" s="425"/>
      <c r="D18" s="320" t="s">
        <v>364</v>
      </c>
      <c r="E18" s="436" t="s">
        <v>423</v>
      </c>
      <c r="F18" s="104">
        <f>양식4!F13</f>
        <v>7</v>
      </c>
      <c r="G18" s="124"/>
      <c r="H18" s="62"/>
    </row>
    <row r="19" spans="1:13" s="55" customFormat="1" ht="24.95" customHeight="1" x14ac:dyDescent="0.15">
      <c r="A19" s="54"/>
      <c r="B19" s="63" t="s">
        <v>63</v>
      </c>
      <c r="C19" s="600" t="s">
        <v>126</v>
      </c>
      <c r="D19" s="601"/>
      <c r="E19" s="437" t="s">
        <v>108</v>
      </c>
      <c r="F19" s="105">
        <f>'양식5(유사용역)'!M4</f>
        <v>10</v>
      </c>
      <c r="G19" s="125"/>
      <c r="H19" s="64"/>
      <c r="J19" s="65"/>
    </row>
    <row r="20" spans="1:13" s="55" customFormat="1" ht="24.95" customHeight="1" x14ac:dyDescent="0.15">
      <c r="A20" s="54"/>
      <c r="B20" s="66" t="s">
        <v>64</v>
      </c>
      <c r="C20" s="598"/>
      <c r="D20" s="599"/>
      <c r="E20" s="438" t="s">
        <v>108</v>
      </c>
      <c r="F20" s="106">
        <f>SUM(F21+F24)</f>
        <v>10</v>
      </c>
      <c r="G20" s="126"/>
      <c r="H20" s="67"/>
    </row>
    <row r="21" spans="1:13" s="55" customFormat="1" ht="24.95" customHeight="1" x14ac:dyDescent="0.15">
      <c r="A21" s="54"/>
      <c r="B21" s="39"/>
      <c r="C21" s="596" t="s">
        <v>342</v>
      </c>
      <c r="D21" s="597"/>
      <c r="E21" s="439" t="s">
        <v>423</v>
      </c>
      <c r="F21" s="377">
        <f>F22+F23</f>
        <v>7</v>
      </c>
      <c r="G21" s="378"/>
      <c r="H21" s="61"/>
    </row>
    <row r="22" spans="1:13" s="55" customFormat="1" ht="24.95" customHeight="1" x14ac:dyDescent="0.15">
      <c r="A22" s="54"/>
      <c r="B22" s="39"/>
      <c r="C22" s="425"/>
      <c r="D22" s="428" t="s">
        <v>344</v>
      </c>
      <c r="E22" s="440" t="s">
        <v>424</v>
      </c>
      <c r="F22" s="104">
        <f>('양식6(입찰참가제한,영업정지)'!J6+'양식6(입찰참가제한,영업정지)'!J7+'양식6(입찰참가제한,영업정지)'!J8)/COUNTA('양식6(입찰참가제한,영업정지)'!J6:J8)</f>
        <v>4</v>
      </c>
      <c r="G22" s="124"/>
      <c r="H22" s="62"/>
    </row>
    <row r="23" spans="1:13" s="55" customFormat="1" ht="24.95" customHeight="1" x14ac:dyDescent="0.15">
      <c r="A23" s="54"/>
      <c r="B23" s="39"/>
      <c r="C23" s="425"/>
      <c r="D23" s="428" t="s">
        <v>343</v>
      </c>
      <c r="E23" s="440" t="s">
        <v>422</v>
      </c>
      <c r="F23" s="394">
        <f>SUM('양식6(입찰참가제한,영업정지)'!J9:J24)/COUNTA('양식6(입찰참가제한,영업정지)'!J9:J24)</f>
        <v>3</v>
      </c>
      <c r="G23" s="124"/>
      <c r="H23" s="62"/>
    </row>
    <row r="24" spans="1:13" s="55" customFormat="1" ht="24.95" customHeight="1" x14ac:dyDescent="0.15">
      <c r="A24" s="54"/>
      <c r="B24" s="39"/>
      <c r="C24" s="596" t="s">
        <v>65</v>
      </c>
      <c r="D24" s="597"/>
      <c r="E24" s="441" t="s">
        <v>422</v>
      </c>
      <c r="F24" s="382">
        <f>F25+F26</f>
        <v>3</v>
      </c>
      <c r="G24" s="383"/>
      <c r="H24" s="62"/>
      <c r="K24" s="69"/>
      <c r="L24" s="69"/>
      <c r="M24" s="69"/>
    </row>
    <row r="25" spans="1:13" s="55" customFormat="1" ht="24.95" customHeight="1" x14ac:dyDescent="0.15">
      <c r="A25" s="54"/>
      <c r="B25" s="39"/>
      <c r="C25" s="425"/>
      <c r="D25" s="428" t="s">
        <v>345</v>
      </c>
      <c r="E25" s="435" t="s">
        <v>427</v>
      </c>
      <c r="F25" s="102">
        <f>'양식7(재정상태)'!E5</f>
        <v>1</v>
      </c>
      <c r="G25" s="122"/>
      <c r="H25" s="61"/>
      <c r="K25" s="69"/>
      <c r="L25" s="69"/>
      <c r="M25" s="69"/>
    </row>
    <row r="26" spans="1:13" s="55" customFormat="1" ht="24.95" customHeight="1" x14ac:dyDescent="0.15">
      <c r="A26" s="54"/>
      <c r="B26" s="39"/>
      <c r="C26" s="425"/>
      <c r="D26" s="558" t="s">
        <v>346</v>
      </c>
      <c r="E26" s="442" t="s">
        <v>428</v>
      </c>
      <c r="F26" s="379">
        <f>'양식7(재정상태)'!E9</f>
        <v>2</v>
      </c>
      <c r="G26" s="380"/>
      <c r="H26" s="381"/>
      <c r="K26" s="69"/>
      <c r="L26" s="69"/>
      <c r="M26" s="69"/>
    </row>
    <row r="27" spans="1:13" s="55" customFormat="1" ht="24.95" customHeight="1" x14ac:dyDescent="0.15">
      <c r="A27" s="54"/>
      <c r="B27" s="584" t="s">
        <v>66</v>
      </c>
      <c r="C27" s="602"/>
      <c r="D27" s="603"/>
      <c r="E27" s="438" t="s">
        <v>108</v>
      </c>
      <c r="F27" s="106">
        <f>SUM(F28:F30)</f>
        <v>9.75</v>
      </c>
      <c r="G27" s="126"/>
      <c r="H27" s="67"/>
    </row>
    <row r="28" spans="1:13" s="55" customFormat="1" ht="24.95" customHeight="1" x14ac:dyDescent="0.15">
      <c r="A28" s="54"/>
      <c r="B28" s="585"/>
      <c r="C28" s="604" t="s">
        <v>67</v>
      </c>
      <c r="D28" s="605"/>
      <c r="E28" s="430" t="s">
        <v>424</v>
      </c>
      <c r="F28" s="102">
        <f>양식8!J21</f>
        <v>4</v>
      </c>
      <c r="G28" s="122"/>
      <c r="H28" s="61"/>
    </row>
    <row r="29" spans="1:13" s="55" customFormat="1" ht="24.95" customHeight="1" x14ac:dyDescent="0.15">
      <c r="A29" s="54"/>
      <c r="B29" s="585"/>
      <c r="C29" s="604" t="s">
        <v>68</v>
      </c>
      <c r="D29" s="605"/>
      <c r="E29" s="435" t="s">
        <v>424</v>
      </c>
      <c r="F29" s="102">
        <f>양식8!K31</f>
        <v>4</v>
      </c>
      <c r="G29" s="122"/>
      <c r="H29" s="61"/>
    </row>
    <row r="30" spans="1:13" s="55" customFormat="1" ht="24.95" customHeight="1" x14ac:dyDescent="0.15">
      <c r="A30" s="54"/>
      <c r="B30" s="586"/>
      <c r="C30" s="606" t="s">
        <v>69</v>
      </c>
      <c r="D30" s="607"/>
      <c r="E30" s="443" t="s">
        <v>428</v>
      </c>
      <c r="F30" s="107">
        <f>양식8!K42</f>
        <v>1.75</v>
      </c>
      <c r="G30" s="127"/>
      <c r="H30" s="68"/>
    </row>
    <row r="31" spans="1:13" s="55" customFormat="1" ht="24.95" customHeight="1" x14ac:dyDescent="0.15">
      <c r="A31" s="54"/>
      <c r="B31" s="66" t="s">
        <v>70</v>
      </c>
      <c r="C31" s="608"/>
      <c r="D31" s="609"/>
      <c r="E31" s="438" t="s">
        <v>108</v>
      </c>
      <c r="F31" s="106">
        <f>SUM(F32:F34)</f>
        <v>10</v>
      </c>
      <c r="G31" s="126"/>
      <c r="H31" s="67"/>
    </row>
    <row r="32" spans="1:13" s="55" customFormat="1" ht="24.95" customHeight="1" x14ac:dyDescent="0.15">
      <c r="A32" s="54"/>
      <c r="B32" s="70"/>
      <c r="C32" s="604" t="s">
        <v>127</v>
      </c>
      <c r="D32" s="605"/>
      <c r="E32" s="430" t="s">
        <v>424</v>
      </c>
      <c r="F32" s="102">
        <f>양식9!I8</f>
        <v>4</v>
      </c>
      <c r="G32" s="122"/>
      <c r="H32" s="61"/>
    </row>
    <row r="33" spans="1:21" s="55" customFormat="1" ht="24.95" customHeight="1" x14ac:dyDescent="0.15">
      <c r="A33" s="54"/>
      <c r="B33" s="70"/>
      <c r="C33" s="604" t="s">
        <v>125</v>
      </c>
      <c r="D33" s="605"/>
      <c r="E33" s="430" t="s">
        <v>428</v>
      </c>
      <c r="F33" s="102">
        <f>(양식9!I9+양식9!I10+양식9!I11)/COUNTA(양식9!B9:B11)</f>
        <v>2</v>
      </c>
      <c r="G33" s="122"/>
      <c r="H33" s="61"/>
    </row>
    <row r="34" spans="1:21" s="55" customFormat="1" ht="24.95" customHeight="1" x14ac:dyDescent="0.15">
      <c r="A34" s="54"/>
      <c r="B34" s="71"/>
      <c r="C34" s="606" t="s">
        <v>61</v>
      </c>
      <c r="D34" s="607"/>
      <c r="E34" s="443" t="s">
        <v>424</v>
      </c>
      <c r="F34" s="107">
        <f>(양식9!I12+양식9!I17+양식9!I18)/COUNTA(양식9!B12:B20)</f>
        <v>4</v>
      </c>
      <c r="G34" s="127"/>
      <c r="H34" s="68"/>
    </row>
    <row r="35" spans="1:21" s="55" customFormat="1" ht="24.95" customHeight="1" x14ac:dyDescent="0.15">
      <c r="A35" s="56"/>
      <c r="B35" s="66" t="s">
        <v>71</v>
      </c>
      <c r="C35" s="608"/>
      <c r="D35" s="609"/>
      <c r="E35" s="438" t="s">
        <v>109</v>
      </c>
      <c r="F35" s="106">
        <f>SUM(F36:F37)</f>
        <v>5</v>
      </c>
      <c r="G35" s="126"/>
      <c r="H35" s="67"/>
    </row>
    <row r="36" spans="1:21" s="55" customFormat="1" ht="24.95" customHeight="1" x14ac:dyDescent="0.15">
      <c r="A36" s="54"/>
      <c r="B36" s="70"/>
      <c r="C36" s="604" t="s">
        <v>72</v>
      </c>
      <c r="D36" s="605"/>
      <c r="E36" s="430" t="s">
        <v>439</v>
      </c>
      <c r="F36" s="102">
        <f>양식10!J9</f>
        <v>2.5</v>
      </c>
      <c r="G36" s="122"/>
      <c r="H36" s="61"/>
    </row>
    <row r="37" spans="1:21" s="55" customFormat="1" ht="24.95" customHeight="1" x14ac:dyDescent="0.15">
      <c r="A37" s="54"/>
      <c r="B37" s="71"/>
      <c r="C37" s="606" t="s">
        <v>73</v>
      </c>
      <c r="D37" s="607"/>
      <c r="E37" s="443" t="s">
        <v>440</v>
      </c>
      <c r="F37" s="107">
        <f>양식10!K28</f>
        <v>2.5</v>
      </c>
      <c r="G37" s="127"/>
      <c r="H37" s="68"/>
    </row>
    <row r="38" spans="1:21" s="55" customFormat="1" ht="24.95" customHeight="1" x14ac:dyDescent="0.15">
      <c r="A38" s="56"/>
      <c r="B38" s="66" t="s">
        <v>74</v>
      </c>
      <c r="C38" s="608"/>
      <c r="D38" s="609"/>
      <c r="E38" s="438" t="s">
        <v>109</v>
      </c>
      <c r="F38" s="106">
        <f>SUM(F39:F40)</f>
        <v>5</v>
      </c>
      <c r="G38" s="126"/>
      <c r="H38" s="161" t="s">
        <v>128</v>
      </c>
    </row>
    <row r="39" spans="1:21" s="55" customFormat="1" ht="24.95" customHeight="1" x14ac:dyDescent="0.15">
      <c r="A39" s="54"/>
      <c r="B39" s="70"/>
      <c r="C39" s="604" t="s">
        <v>75</v>
      </c>
      <c r="D39" s="605"/>
      <c r="E39" s="430" t="s">
        <v>422</v>
      </c>
      <c r="F39" s="102">
        <f>양식11!F6</f>
        <v>3</v>
      </c>
      <c r="G39" s="122"/>
      <c r="H39" s="162" t="s">
        <v>129</v>
      </c>
    </row>
    <row r="40" spans="1:21" s="55" customFormat="1" ht="24.95" customHeight="1" x14ac:dyDescent="0.15">
      <c r="A40" s="54"/>
      <c r="B40" s="71"/>
      <c r="C40" s="606" t="s">
        <v>76</v>
      </c>
      <c r="D40" s="607"/>
      <c r="E40" s="443" t="s">
        <v>428</v>
      </c>
      <c r="F40" s="107">
        <f>양식11!F10</f>
        <v>2</v>
      </c>
      <c r="G40" s="127"/>
      <c r="H40" s="157"/>
      <c r="K40" s="2"/>
    </row>
    <row r="41" spans="1:21" s="55" customFormat="1" ht="24.95" customHeight="1" x14ac:dyDescent="0.15">
      <c r="A41" s="54"/>
      <c r="B41" s="66" t="s">
        <v>130</v>
      </c>
      <c r="C41" s="608"/>
      <c r="D41" s="609"/>
      <c r="E41" s="438" t="s">
        <v>443</v>
      </c>
      <c r="F41" s="106">
        <f>SUM(F42:F42)</f>
        <v>0</v>
      </c>
      <c r="G41" s="126"/>
      <c r="H41" s="67"/>
    </row>
    <row r="42" spans="1:21" s="55" customFormat="1" ht="24.95" customHeight="1" x14ac:dyDescent="0.15">
      <c r="A42" s="54"/>
      <c r="B42" s="71"/>
      <c r="C42" s="606" t="s">
        <v>77</v>
      </c>
      <c r="D42" s="607"/>
      <c r="E42" s="443"/>
      <c r="F42" s="107">
        <f>양식12!E29</f>
        <v>0</v>
      </c>
      <c r="G42" s="127"/>
      <c r="H42" s="68"/>
      <c r="T42" s="72"/>
      <c r="U42" s="73" t="e">
        <f>#REF!+#REF!</f>
        <v>#REF!</v>
      </c>
    </row>
    <row r="43" spans="1:21" s="2" customFormat="1" ht="36.75" customHeight="1" x14ac:dyDescent="0.15">
      <c r="A43" s="54"/>
      <c r="B43" s="74" t="s">
        <v>78</v>
      </c>
      <c r="C43" s="610"/>
      <c r="D43" s="611"/>
      <c r="E43" s="444">
        <v>100</v>
      </c>
      <c r="F43" s="108">
        <f>SUM(F7,F19,F20,F27,F31,F35,F38)-F41</f>
        <v>99.75</v>
      </c>
      <c r="G43" s="108">
        <f>SUM(G7,G19,G20,G27,G31,G35,G38)-G41</f>
        <v>0</v>
      </c>
      <c r="H43" s="75"/>
    </row>
    <row r="44" spans="1:21" ht="3.75" customHeight="1" x14ac:dyDescent="0.15">
      <c r="D44" s="76"/>
      <c r="P44" s="78"/>
    </row>
    <row r="45" spans="1:21" ht="21.75" customHeight="1" x14ac:dyDescent="0.15">
      <c r="B45" s="2" t="s">
        <v>228</v>
      </c>
      <c r="C45" s="2"/>
    </row>
    <row r="46" spans="1:21" x14ac:dyDescent="0.15">
      <c r="A46" s="79"/>
      <c r="F46" s="131"/>
    </row>
    <row r="55" spans="15:16" x14ac:dyDescent="0.15">
      <c r="O55" s="78"/>
      <c r="P55" s="78"/>
    </row>
  </sheetData>
  <mergeCells count="30">
    <mergeCell ref="C40:D40"/>
    <mergeCell ref="C41:D41"/>
    <mergeCell ref="C42:D42"/>
    <mergeCell ref="C43:D43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B27:B30"/>
    <mergeCell ref="A1:I1"/>
    <mergeCell ref="D10:D11"/>
    <mergeCell ref="D14:D15"/>
    <mergeCell ref="C6:D6"/>
    <mergeCell ref="C7:D7"/>
    <mergeCell ref="C8:D8"/>
    <mergeCell ref="C12:D12"/>
    <mergeCell ref="C16:D16"/>
    <mergeCell ref="C21:D21"/>
    <mergeCell ref="C24:D24"/>
    <mergeCell ref="C20:D20"/>
    <mergeCell ref="C19:D19"/>
    <mergeCell ref="C27:D27"/>
    <mergeCell ref="C28:D28"/>
    <mergeCell ref="C29:D29"/>
  </mergeCells>
  <phoneticPr fontId="2" type="noConversion"/>
  <printOptions horizontalCentered="1"/>
  <pageMargins left="0.35433070866141736" right="0.51181102362204722" top="1.1100000000000001" bottom="0.68" header="0.89" footer="0.23622047244094491"/>
  <pageSetup paperSize="9" scale="62" orientation="portrait" r:id="rId1"/>
  <headerFooter alignWithMargins="0">
    <oddHeader>&amp;L[양식3]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U23"/>
  <sheetViews>
    <sheetView showGridLines="0" view="pageBreakPreview" zoomScaleNormal="85" zoomScaleSheetLayoutView="100" workbookViewId="0"/>
  </sheetViews>
  <sheetFormatPr defaultRowHeight="12" x14ac:dyDescent="0.15"/>
  <cols>
    <col min="1" max="1" width="11.5546875" style="1" customWidth="1"/>
    <col min="2" max="2" width="12" style="1" customWidth="1"/>
    <col min="3" max="3" width="12.33203125" style="1" customWidth="1"/>
    <col min="4" max="4" width="7.33203125" style="1" customWidth="1"/>
    <col min="5" max="5" width="16.6640625" style="1" bestFit="1" customWidth="1"/>
    <col min="6" max="6" width="9.44140625" style="1" customWidth="1"/>
    <col min="7" max="7" width="16.6640625" style="1" bestFit="1" customWidth="1"/>
    <col min="8" max="8" width="9.44140625" style="1" customWidth="1"/>
    <col min="9" max="9" width="13.21875" style="1" customWidth="1"/>
    <col min="10" max="10" width="12.33203125" style="1" customWidth="1"/>
    <col min="11" max="13" width="7" style="1" customWidth="1"/>
    <col min="14" max="14" width="10.21875" style="1" bestFit="1" customWidth="1"/>
    <col min="15" max="15" width="17" style="1" customWidth="1"/>
    <col min="16" max="16" width="9.21875" style="1" customWidth="1"/>
    <col min="17" max="17" width="10" style="8" customWidth="1"/>
    <col min="18" max="16384" width="8.88671875" style="1"/>
  </cols>
  <sheetData>
    <row r="1" spans="1:20" s="2" customFormat="1" ht="42" customHeight="1" x14ac:dyDescent="0.15">
      <c r="A1" s="12" t="s">
        <v>142</v>
      </c>
      <c r="B1" s="12"/>
      <c r="C1" s="12"/>
      <c r="D1" s="12"/>
      <c r="E1" s="12"/>
      <c r="F1" s="12"/>
      <c r="G1" s="12"/>
      <c r="H1" s="12"/>
      <c r="K1" s="12"/>
      <c r="L1" s="12"/>
      <c r="S1" s="7"/>
    </row>
    <row r="2" spans="1:20" s="2" customFormat="1" ht="28.5" customHeight="1" thickBot="1" x14ac:dyDescent="0.2">
      <c r="A2" s="12"/>
      <c r="B2" s="12"/>
      <c r="C2" s="12"/>
      <c r="D2" s="12"/>
      <c r="E2" s="12"/>
      <c r="F2" s="12"/>
      <c r="G2" s="12"/>
      <c r="H2" s="12"/>
      <c r="K2" s="12"/>
      <c r="L2" s="12"/>
      <c r="S2" s="7"/>
    </row>
    <row r="3" spans="1:20" s="41" customFormat="1" ht="20.100000000000001" customHeight="1" x14ac:dyDescent="0.15">
      <c r="A3" s="130" t="str">
        <f>'양식3(평가표)'!B3</f>
        <v>○ 용 역 명 : 용역명</v>
      </c>
      <c r="B3" s="44"/>
      <c r="C3" s="44"/>
      <c r="D3" s="44"/>
      <c r="E3" s="44"/>
      <c r="F3" s="44"/>
      <c r="G3" s="44"/>
      <c r="H3" s="44"/>
      <c r="N3" s="474" t="s">
        <v>404</v>
      </c>
      <c r="O3" s="475"/>
    </row>
    <row r="4" spans="1:20" s="41" customFormat="1" ht="20.100000000000001" customHeight="1" thickBot="1" x14ac:dyDescent="0.2">
      <c r="A4" s="130" t="str">
        <f>'양식3(평가표)'!B4</f>
        <v>○ 대상업체 : 업체명</v>
      </c>
      <c r="B4" s="44"/>
      <c r="C4" s="44"/>
      <c r="D4" s="44"/>
      <c r="E4" s="44"/>
      <c r="F4" s="44"/>
      <c r="G4" s="44"/>
      <c r="H4" s="44"/>
      <c r="N4" s="476" t="s">
        <v>372</v>
      </c>
      <c r="O4" s="477">
        <v>48</v>
      </c>
    </row>
    <row r="5" spans="1:20" s="2" customFormat="1" ht="15" customHeight="1" x14ac:dyDescent="0.15">
      <c r="A5" s="80"/>
      <c r="B5" s="80"/>
      <c r="C5" s="80"/>
      <c r="D5" s="80"/>
      <c r="E5" s="46"/>
      <c r="F5" s="80"/>
      <c r="G5" s="46"/>
      <c r="H5" s="80"/>
      <c r="K5" s="612"/>
      <c r="L5" s="612"/>
      <c r="S5" s="7"/>
    </row>
    <row r="6" spans="1:20" ht="39.950000000000003" customHeight="1" x14ac:dyDescent="0.15">
      <c r="A6" s="619" t="s">
        <v>80</v>
      </c>
      <c r="B6" s="617"/>
      <c r="C6" s="613" t="s">
        <v>131</v>
      </c>
      <c r="D6" s="614"/>
      <c r="E6" s="613" t="s">
        <v>381</v>
      </c>
      <c r="F6" s="614"/>
      <c r="G6" s="613" t="s">
        <v>329</v>
      </c>
      <c r="H6" s="614"/>
      <c r="I6" s="613" t="s">
        <v>330</v>
      </c>
      <c r="J6" s="614"/>
      <c r="K6" s="617" t="s">
        <v>101</v>
      </c>
      <c r="L6" s="615" t="s">
        <v>132</v>
      </c>
      <c r="N6" s="621" t="s">
        <v>380</v>
      </c>
      <c r="O6" s="621"/>
      <c r="P6" s="621"/>
      <c r="Q6" s="621"/>
      <c r="R6" s="621"/>
      <c r="S6" s="8"/>
    </row>
    <row r="7" spans="1:20" ht="39.950000000000003" customHeight="1" x14ac:dyDescent="0.15">
      <c r="A7" s="620"/>
      <c r="B7" s="618"/>
      <c r="C7" s="169" t="s">
        <v>133</v>
      </c>
      <c r="D7" s="169" t="s">
        <v>20</v>
      </c>
      <c r="E7" s="170" t="s">
        <v>134</v>
      </c>
      <c r="F7" s="171" t="s">
        <v>20</v>
      </c>
      <c r="G7" s="170" t="s">
        <v>134</v>
      </c>
      <c r="H7" s="171" t="s">
        <v>20</v>
      </c>
      <c r="I7" s="170" t="s">
        <v>134</v>
      </c>
      <c r="J7" s="171" t="s">
        <v>20</v>
      </c>
      <c r="K7" s="618"/>
      <c r="L7" s="616"/>
      <c r="Q7" s="1"/>
      <c r="S7" s="8"/>
    </row>
    <row r="8" spans="1:20" ht="39.75" customHeight="1" x14ac:dyDescent="0.15">
      <c r="A8" s="292" t="s">
        <v>13</v>
      </c>
      <c r="B8" s="291" t="str">
        <f>'양식4-1'!B8</f>
        <v>홍길동</v>
      </c>
      <c r="C8" s="167" t="str">
        <f>'양식4-1'!D8</f>
        <v>특급</v>
      </c>
      <c r="D8" s="167" t="s">
        <v>135</v>
      </c>
      <c r="E8" s="290" t="str">
        <f>'양식4-2(책임감리원)'!D5&amp;"년 "&amp;'양식4-2(책임감리원)'!F5&amp;"개월"</f>
        <v>11년 6개월</v>
      </c>
      <c r="F8" s="289">
        <f>'양식4-2(책임감리원)'!C6</f>
        <v>10</v>
      </c>
      <c r="G8" s="290" t="str">
        <f>'양식4-2(책임감리원)-1'!D5&amp;"년 "&amp;'양식4-2(책임감리원)-1'!F5&amp;"개월"</f>
        <v>11년 6개월</v>
      </c>
      <c r="H8" s="288">
        <f>'양식4-2(책임감리원)-1'!C6</f>
        <v>10</v>
      </c>
      <c r="I8" s="290" t="str">
        <f>'양식4-2(책임감리원)-2'!D5&amp;"년 "&amp;'양식4-2(책임감리원)-2'!F5&amp;"개월"</f>
        <v>1년 6개월</v>
      </c>
      <c r="J8" s="288">
        <f>'양식4-2(책임감리원)-2'!C6</f>
        <v>5</v>
      </c>
      <c r="K8" s="204">
        <v>0</v>
      </c>
      <c r="L8" s="287">
        <f>SUM(F8,H8,J8)</f>
        <v>25</v>
      </c>
      <c r="Q8" s="156"/>
      <c r="R8" s="6"/>
      <c r="S8" s="10"/>
      <c r="T8" s="5"/>
    </row>
    <row r="9" spans="1:20" ht="39.75" customHeight="1" x14ac:dyDescent="0.15">
      <c r="A9" s="624" t="s">
        <v>85</v>
      </c>
      <c r="B9" s="465" t="str">
        <f>'양식4-1'!B9</f>
        <v>홍길일</v>
      </c>
      <c r="C9" s="167" t="str">
        <f>'양식4-1'!D9</f>
        <v>고급</v>
      </c>
      <c r="D9" s="298" t="s">
        <v>377</v>
      </c>
      <c r="E9" s="299" t="str">
        <f>'양식4-3(보조감리원)'!D5&amp;"년 "&amp;'양식4-3(보조감리원)'!F5&amp;"개월"</f>
        <v>11년 6개월</v>
      </c>
      <c r="F9" s="452">
        <f>'양식4-3(보조감리원)'!C6</f>
        <v>6</v>
      </c>
      <c r="G9" s="299" t="str">
        <f>'양식4-3(보조감리원)-1'!D5&amp;"년 "&amp;'양식4-3(보조감리원)-1'!F5&amp;"개월"</f>
        <v>11년 6개월</v>
      </c>
      <c r="H9" s="453">
        <f>'양식4-3(보조감리원)-1'!C6</f>
        <v>6</v>
      </c>
      <c r="I9" s="299" t="str">
        <f>'양식4-3(보조감리원)-2'!D5&amp;"년 "&amp;'양식4-3(보조감리원)-2'!F5&amp;"개월"</f>
        <v>11년 6개월</v>
      </c>
      <c r="J9" s="453">
        <f>'양식4-3(보조감리원)-2'!C6</f>
        <v>3</v>
      </c>
      <c r="K9" s="454">
        <v>0</v>
      </c>
      <c r="L9" s="455">
        <f>SUM(F9,H9,J9)</f>
        <v>15</v>
      </c>
      <c r="Q9" s="156"/>
      <c r="R9" s="6"/>
      <c r="S9" s="10"/>
      <c r="T9" s="5"/>
    </row>
    <row r="10" spans="1:20" ht="39.75" customHeight="1" x14ac:dyDescent="0.15">
      <c r="A10" s="625"/>
      <c r="B10" s="466" t="str">
        <f>'양식4-1'!B10</f>
        <v>홍길이</v>
      </c>
      <c r="C10" s="293" t="str">
        <f>'양식4-1'!D10</f>
        <v>중급</v>
      </c>
      <c r="D10" s="293" t="s">
        <v>378</v>
      </c>
      <c r="E10" s="294" t="str">
        <f>'양식4-3(보조감리원)'!D30&amp;"년 "&amp;'양식4-3(보조감리원)'!F30&amp;"개월"</f>
        <v>11년 6개월</v>
      </c>
      <c r="F10" s="300">
        <f>'양식4-3(보조감리원)'!C31</f>
        <v>6</v>
      </c>
      <c r="G10" s="294" t="str">
        <f>'양식4-3(보조감리원)-1'!D33&amp;"년 "&amp;'양식4-3(보조감리원)-1'!F33&amp;"개월"</f>
        <v>11년 6개월</v>
      </c>
      <c r="H10" s="301">
        <f>'양식4-3(보조감리원)-1'!C34</f>
        <v>6</v>
      </c>
      <c r="I10" s="294" t="str">
        <f>'양식4-3(보조감리원)-2'!D33&amp;"년 "&amp;'양식4-3(보조감리원)-2'!F33&amp;"개월"</f>
        <v>11년 6개월</v>
      </c>
      <c r="J10" s="301">
        <f>'양식4-3(보조감리원)-2'!C34</f>
        <v>3</v>
      </c>
      <c r="K10" s="302">
        <v>0</v>
      </c>
      <c r="L10" s="303">
        <f>SUM(F10,H10,J10)</f>
        <v>15</v>
      </c>
      <c r="Q10" s="156"/>
      <c r="R10" s="6"/>
      <c r="S10" s="10"/>
      <c r="T10" s="5"/>
    </row>
    <row r="11" spans="1:20" s="395" customFormat="1" ht="39.75" customHeight="1" x14ac:dyDescent="0.15">
      <c r="A11" s="625"/>
      <c r="B11" s="467" t="str">
        <f>'양식4-1'!B11</f>
        <v>홍길삼</v>
      </c>
      <c r="C11" s="457" t="str">
        <f>'양식4-1'!D11</f>
        <v>중급</v>
      </c>
      <c r="D11" s="457" t="s">
        <v>403</v>
      </c>
      <c r="E11" s="459"/>
      <c r="F11" s="461"/>
      <c r="G11" s="459"/>
      <c r="H11" s="462"/>
      <c r="I11" s="459"/>
      <c r="J11" s="462"/>
      <c r="K11" s="463"/>
      <c r="L11" s="464"/>
      <c r="Q11" s="156"/>
      <c r="R11" s="6"/>
      <c r="S11" s="10"/>
      <c r="T11" s="5"/>
    </row>
    <row r="12" spans="1:20" ht="39.75" customHeight="1" x14ac:dyDescent="0.15">
      <c r="A12" s="625"/>
      <c r="B12" s="468" t="str">
        <f>'양식4-1'!B12</f>
        <v>홍길사</v>
      </c>
      <c r="C12" s="327" t="str">
        <f>'양식4-1'!D12</f>
        <v>중급</v>
      </c>
      <c r="D12" s="327" t="s">
        <v>379</v>
      </c>
      <c r="E12" s="328"/>
      <c r="F12" s="329"/>
      <c r="G12" s="328"/>
      <c r="H12" s="330"/>
      <c r="I12" s="328"/>
      <c r="J12" s="330"/>
      <c r="K12" s="375"/>
      <c r="L12" s="376"/>
      <c r="O12" s="156"/>
      <c r="P12" s="6"/>
      <c r="Q12" s="10"/>
      <c r="R12" s="5"/>
    </row>
    <row r="13" spans="1:20" ht="39.75" customHeight="1" x14ac:dyDescent="0.15">
      <c r="A13" s="624" t="s">
        <v>44</v>
      </c>
      <c r="B13" s="469" t="str">
        <f>'양식4-1'!B13</f>
        <v>홍길오</v>
      </c>
      <c r="C13" s="358" t="s">
        <v>387</v>
      </c>
      <c r="D13" s="446">
        <f>IF(C13="특급",3,IF(C13="고급",2,"실격"))</f>
        <v>3</v>
      </c>
      <c r="E13" s="447" t="str">
        <f>'양식4-4(비상주감리원)'!D5&amp;"년 "&amp;'양식4-4(비상주감리원)'!F5&amp;"개월"</f>
        <v>11년 6개월</v>
      </c>
      <c r="F13" s="448">
        <f>'양식4-4(비상주감리원)'!C6</f>
        <v>7</v>
      </c>
      <c r="G13" s="359"/>
      <c r="H13" s="449"/>
      <c r="I13" s="359"/>
      <c r="J13" s="449"/>
      <c r="K13" s="450"/>
      <c r="L13" s="451">
        <f>D13+F13</f>
        <v>10</v>
      </c>
      <c r="O13" s="156"/>
      <c r="P13" s="6"/>
      <c r="Q13" s="10"/>
      <c r="R13" s="5"/>
    </row>
    <row r="14" spans="1:20" ht="39.75" customHeight="1" x14ac:dyDescent="0.15">
      <c r="A14" s="625"/>
      <c r="B14" s="466" t="str">
        <f>'양식4-1'!B14</f>
        <v>홍길육</v>
      </c>
      <c r="C14" s="293" t="str">
        <f>'양식4-1'!D14</f>
        <v>고급</v>
      </c>
      <c r="D14" s="293" t="s">
        <v>242</v>
      </c>
      <c r="E14" s="294"/>
      <c r="F14" s="300"/>
      <c r="G14" s="294"/>
      <c r="H14" s="301"/>
      <c r="I14" s="294"/>
      <c r="J14" s="301"/>
      <c r="K14" s="373"/>
      <c r="L14" s="374"/>
      <c r="O14" s="156"/>
      <c r="P14" s="6"/>
      <c r="Q14" s="10"/>
      <c r="R14" s="5"/>
    </row>
    <row r="15" spans="1:20" ht="39.75" customHeight="1" x14ac:dyDescent="0.15">
      <c r="A15" s="626"/>
      <c r="B15" s="468" t="str">
        <f>'양식4-1'!B15</f>
        <v>홍길칠</v>
      </c>
      <c r="C15" s="327" t="str">
        <f>'양식4-1'!D15</f>
        <v>고급</v>
      </c>
      <c r="D15" s="327" t="s">
        <v>242</v>
      </c>
      <c r="E15" s="328"/>
      <c r="F15" s="329"/>
      <c r="G15" s="328"/>
      <c r="H15" s="330"/>
      <c r="I15" s="328"/>
      <c r="J15" s="330"/>
      <c r="K15" s="375"/>
      <c r="L15" s="376"/>
      <c r="O15" s="156"/>
      <c r="P15" s="6"/>
      <c r="Q15" s="10"/>
      <c r="R15" s="5"/>
    </row>
    <row r="16" spans="1:20" ht="9" customHeight="1" x14ac:dyDescent="0.15">
      <c r="A16" s="582"/>
      <c r="B16" s="582"/>
      <c r="C16" s="582"/>
      <c r="D16" s="582"/>
      <c r="E16" s="582"/>
      <c r="F16" s="582"/>
      <c r="G16" s="582"/>
      <c r="H16" s="582"/>
      <c r="I16" s="582"/>
      <c r="J16" s="582"/>
    </row>
    <row r="17" spans="1:21" s="151" customFormat="1" ht="17.25" customHeight="1" x14ac:dyDescent="0.15">
      <c r="A17" s="623" t="s">
        <v>136</v>
      </c>
      <c r="B17" s="623"/>
      <c r="C17" s="623"/>
      <c r="D17" s="623"/>
      <c r="E17" s="623"/>
      <c r="F17" s="623"/>
      <c r="G17" s="623"/>
      <c r="H17" s="623"/>
      <c r="I17" s="623"/>
      <c r="J17" s="623"/>
      <c r="N17" s="622" t="s">
        <v>371</v>
      </c>
      <c r="O17" s="622"/>
      <c r="P17" s="622"/>
      <c r="Q17" s="622"/>
      <c r="R17" s="622"/>
      <c r="S17" s="40"/>
      <c r="T17" s="40"/>
      <c r="U17" s="40"/>
    </row>
    <row r="18" spans="1:21" s="151" customFormat="1" ht="17.25" customHeight="1" x14ac:dyDescent="0.15">
      <c r="A18" s="623" t="s">
        <v>137</v>
      </c>
      <c r="B18" s="623"/>
      <c r="C18" s="623"/>
      <c r="D18" s="623"/>
      <c r="E18" s="623"/>
      <c r="F18" s="623"/>
      <c r="G18" s="623"/>
      <c r="H18" s="623"/>
      <c r="I18" s="623"/>
      <c r="J18" s="623"/>
      <c r="N18" s="622"/>
      <c r="O18" s="622"/>
      <c r="P18" s="622"/>
      <c r="Q18" s="622"/>
      <c r="R18" s="622"/>
    </row>
    <row r="19" spans="1:21" s="151" customFormat="1" ht="17.25" customHeight="1" x14ac:dyDescent="0.15">
      <c r="A19" s="623" t="s">
        <v>138</v>
      </c>
      <c r="B19" s="623"/>
      <c r="C19" s="623"/>
      <c r="D19" s="623"/>
      <c r="E19" s="623"/>
      <c r="F19" s="623"/>
      <c r="G19" s="623"/>
      <c r="H19" s="623"/>
      <c r="I19" s="623"/>
      <c r="J19" s="623"/>
    </row>
    <row r="20" spans="1:21" s="151" customFormat="1" ht="17.25" customHeight="1" x14ac:dyDescent="0.15">
      <c r="A20" s="623" t="s">
        <v>139</v>
      </c>
      <c r="B20" s="623"/>
      <c r="C20" s="623"/>
      <c r="D20" s="623"/>
      <c r="E20" s="623"/>
      <c r="F20" s="623"/>
      <c r="G20" s="623"/>
      <c r="H20" s="623"/>
      <c r="I20" s="623"/>
      <c r="J20" s="623"/>
    </row>
    <row r="21" spans="1:21" s="151" customFormat="1" ht="17.25" customHeight="1" x14ac:dyDescent="0.15">
      <c r="A21" s="623" t="s">
        <v>140</v>
      </c>
      <c r="B21" s="623"/>
      <c r="C21" s="623"/>
      <c r="D21" s="623"/>
      <c r="E21" s="623"/>
      <c r="F21" s="623"/>
      <c r="G21" s="623"/>
      <c r="H21" s="623"/>
      <c r="I21" s="623"/>
      <c r="J21" s="623"/>
    </row>
    <row r="22" spans="1:21" ht="17.25" customHeight="1" x14ac:dyDescent="0.15">
      <c r="A22" s="623" t="s">
        <v>141</v>
      </c>
      <c r="B22" s="623"/>
      <c r="C22" s="623"/>
      <c r="D22" s="623"/>
      <c r="E22" s="623"/>
      <c r="F22" s="623"/>
      <c r="G22" s="623"/>
      <c r="H22" s="623"/>
      <c r="I22" s="623"/>
      <c r="J22" s="623"/>
      <c r="Q22" s="1"/>
    </row>
    <row r="23" spans="1:21" ht="45.75" customHeight="1" x14ac:dyDescent="0.15">
      <c r="N23" s="621"/>
      <c r="O23" s="621"/>
      <c r="P23" s="621"/>
      <c r="Q23" s="621"/>
      <c r="R23" s="621"/>
    </row>
  </sheetData>
  <mergeCells count="20">
    <mergeCell ref="N23:R23"/>
    <mergeCell ref="N17:R18"/>
    <mergeCell ref="A17:J17"/>
    <mergeCell ref="N6:R6"/>
    <mergeCell ref="A19:J19"/>
    <mergeCell ref="A20:J20"/>
    <mergeCell ref="I6:J6"/>
    <mergeCell ref="A22:J22"/>
    <mergeCell ref="A9:A12"/>
    <mergeCell ref="A13:A15"/>
    <mergeCell ref="A21:J21"/>
    <mergeCell ref="A16:J16"/>
    <mergeCell ref="A18:J18"/>
    <mergeCell ref="K5:L5"/>
    <mergeCell ref="E6:F6"/>
    <mergeCell ref="L6:L7"/>
    <mergeCell ref="K6:K7"/>
    <mergeCell ref="A6:B7"/>
    <mergeCell ref="C6:D6"/>
    <mergeCell ref="G6:H6"/>
  </mergeCells>
  <phoneticPr fontId="2" type="noConversion"/>
  <printOptions horizontalCentered="1"/>
  <pageMargins left="0.35433070866141736" right="0.51181102362204722" top="1.37" bottom="0.35433070866141736" header="1.03" footer="0.23622047244094491"/>
  <pageSetup paperSize="9" scale="60" orientation="portrait" r:id="rId1"/>
  <headerFooter alignWithMargins="0">
    <oddHeader>&amp;L[양식4]</oddHead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showGridLines="0" view="pageBreakPreview" zoomScaleNormal="85" zoomScaleSheetLayoutView="100" workbookViewId="0">
      <selection activeCell="H25" sqref="H25"/>
    </sheetView>
  </sheetViews>
  <sheetFormatPr defaultRowHeight="12" x14ac:dyDescent="0.15"/>
  <cols>
    <col min="1" max="1" width="9.5546875" style="1" customWidth="1"/>
    <col min="2" max="2" width="14.21875" style="1" customWidth="1"/>
    <col min="3" max="4" width="8.5546875" style="1" customWidth="1"/>
    <col min="5" max="5" width="20.88671875" style="1" customWidth="1"/>
    <col min="6" max="6" width="17.88671875" style="1" customWidth="1"/>
    <col min="7" max="7" width="11.6640625" style="1" customWidth="1"/>
    <col min="8" max="8" width="20" style="1" customWidth="1"/>
    <col min="9" max="9" width="7" style="1" customWidth="1"/>
    <col min="10" max="10" width="21.21875" style="1" customWidth="1"/>
    <col min="11" max="11" width="22.21875" style="1" bestFit="1" customWidth="1"/>
    <col min="12" max="13" width="10.33203125" style="1" bestFit="1" customWidth="1"/>
    <col min="14" max="14" width="9.21875" style="1" customWidth="1"/>
    <col min="15" max="15" width="10" style="8" customWidth="1"/>
    <col min="16" max="16384" width="8.88671875" style="1"/>
  </cols>
  <sheetData>
    <row r="1" spans="1:16" s="2" customFormat="1" ht="42" customHeight="1" x14ac:dyDescent="0.15">
      <c r="A1" s="633" t="s">
        <v>79</v>
      </c>
      <c r="B1" s="633"/>
      <c r="C1" s="633"/>
      <c r="D1" s="633"/>
      <c r="E1" s="633"/>
      <c r="F1" s="633"/>
      <c r="G1" s="633"/>
      <c r="H1" s="633"/>
      <c r="O1" s="7"/>
    </row>
    <row r="2" spans="1:16" s="2" customFormat="1" ht="42" customHeight="1" x14ac:dyDescent="0.15">
      <c r="A2" s="12"/>
      <c r="B2" s="12"/>
      <c r="C2" s="12"/>
      <c r="D2" s="12"/>
      <c r="E2" s="12"/>
      <c r="F2" s="12"/>
      <c r="G2" s="12"/>
      <c r="H2" s="12"/>
      <c r="L2" s="7"/>
    </row>
    <row r="3" spans="1:16" s="41" customFormat="1" ht="20.100000000000001" customHeight="1" x14ac:dyDescent="0.15">
      <c r="A3" s="130" t="str">
        <f>'양식3(평가표)'!B3</f>
        <v>○ 용 역 명 : 용역명</v>
      </c>
      <c r="B3" s="44"/>
      <c r="C3" s="44"/>
      <c r="D3" s="44"/>
      <c r="E3" s="44"/>
      <c r="F3" s="44"/>
      <c r="G3" s="44"/>
    </row>
    <row r="4" spans="1:16" s="41" customFormat="1" ht="20.100000000000001" customHeight="1" x14ac:dyDescent="0.15">
      <c r="A4" s="130" t="str">
        <f>'양식3(평가표)'!B4</f>
        <v>○ 대상업체 : 업체명</v>
      </c>
      <c r="B4" s="44"/>
      <c r="C4" s="44"/>
      <c r="D4" s="44"/>
      <c r="E4" s="44"/>
      <c r="F4" s="44"/>
      <c r="G4" s="44"/>
    </row>
    <row r="5" spans="1:16" s="2" customFormat="1" ht="15" customHeight="1" x14ac:dyDescent="0.15">
      <c r="A5" s="80"/>
      <c r="B5" s="80"/>
      <c r="C5" s="80"/>
      <c r="D5" s="80"/>
      <c r="E5" s="80"/>
      <c r="F5" s="46"/>
      <c r="G5" s="80"/>
      <c r="H5" s="11"/>
    </row>
    <row r="6" spans="1:16" ht="39.950000000000003" customHeight="1" x14ac:dyDescent="0.15">
      <c r="A6" s="639" t="s">
        <v>80</v>
      </c>
      <c r="B6" s="640"/>
      <c r="C6" s="634" t="s">
        <v>10</v>
      </c>
      <c r="D6" s="634" t="s">
        <v>143</v>
      </c>
      <c r="E6" s="637" t="s">
        <v>324</v>
      </c>
      <c r="F6" s="617" t="s">
        <v>81</v>
      </c>
      <c r="G6" s="617"/>
      <c r="H6" s="615" t="s">
        <v>82</v>
      </c>
      <c r="O6" s="1"/>
    </row>
    <row r="7" spans="1:16" ht="39.950000000000003" customHeight="1" x14ac:dyDescent="0.15">
      <c r="A7" s="364"/>
      <c r="B7" s="365" t="s">
        <v>284</v>
      </c>
      <c r="C7" s="635"/>
      <c r="D7" s="636"/>
      <c r="E7" s="638"/>
      <c r="F7" s="171" t="s">
        <v>83</v>
      </c>
      <c r="G7" s="171" t="s">
        <v>84</v>
      </c>
      <c r="H7" s="616"/>
      <c r="K7" s="8"/>
      <c r="O7" s="1"/>
    </row>
    <row r="8" spans="1:16" ht="39.75" customHeight="1" x14ac:dyDescent="0.15">
      <c r="A8" s="292" t="s">
        <v>13</v>
      </c>
      <c r="B8" s="291" t="s">
        <v>395</v>
      </c>
      <c r="C8" s="167" t="s">
        <v>390</v>
      </c>
      <c r="D8" s="167" t="s">
        <v>387</v>
      </c>
      <c r="E8" s="332" t="s">
        <v>325</v>
      </c>
      <c r="F8" s="299" t="s">
        <v>250</v>
      </c>
      <c r="G8" s="304" t="s">
        <v>251</v>
      </c>
      <c r="H8" s="360" t="s">
        <v>252</v>
      </c>
      <c r="J8" s="6"/>
      <c r="K8" s="10"/>
      <c r="L8" s="5"/>
      <c r="O8" s="1"/>
    </row>
    <row r="9" spans="1:16" ht="39.75" customHeight="1" x14ac:dyDescent="0.15">
      <c r="A9" s="630" t="s">
        <v>85</v>
      </c>
      <c r="B9" s="470" t="s">
        <v>396</v>
      </c>
      <c r="C9" s="298" t="s">
        <v>391</v>
      </c>
      <c r="D9" s="298" t="s">
        <v>388</v>
      </c>
      <c r="E9" s="367" t="s">
        <v>326</v>
      </c>
      <c r="F9" s="299" t="s">
        <v>250</v>
      </c>
      <c r="G9" s="304" t="s">
        <v>251</v>
      </c>
      <c r="H9" s="361"/>
      <c r="J9" s="6"/>
      <c r="K9" s="10"/>
      <c r="L9" s="5"/>
      <c r="O9" s="1"/>
    </row>
    <row r="10" spans="1:16" ht="39.75" customHeight="1" x14ac:dyDescent="0.15">
      <c r="A10" s="631"/>
      <c r="B10" s="471" t="s">
        <v>397</v>
      </c>
      <c r="C10" s="293" t="s">
        <v>391</v>
      </c>
      <c r="D10" s="293" t="s">
        <v>389</v>
      </c>
      <c r="E10" s="295" t="s">
        <v>327</v>
      </c>
      <c r="F10" s="294"/>
      <c r="G10" s="305"/>
      <c r="H10" s="361"/>
      <c r="J10" s="6"/>
      <c r="K10" s="10"/>
      <c r="L10" s="5"/>
      <c r="O10" s="1"/>
    </row>
    <row r="11" spans="1:16" s="395" customFormat="1" ht="39.75" customHeight="1" x14ac:dyDescent="0.15">
      <c r="A11" s="631"/>
      <c r="B11" s="472" t="s">
        <v>398</v>
      </c>
      <c r="C11" s="457" t="s">
        <v>392</v>
      </c>
      <c r="D11" s="457" t="s">
        <v>389</v>
      </c>
      <c r="E11" s="458" t="s">
        <v>394</v>
      </c>
      <c r="F11" s="459"/>
      <c r="G11" s="460"/>
      <c r="H11" s="363"/>
      <c r="J11" s="6"/>
      <c r="K11" s="10"/>
      <c r="L11" s="5"/>
    </row>
    <row r="12" spans="1:16" ht="39.75" customHeight="1" x14ac:dyDescent="0.15">
      <c r="A12" s="632"/>
      <c r="B12" s="473" t="s">
        <v>399</v>
      </c>
      <c r="C12" s="327" t="s">
        <v>393</v>
      </c>
      <c r="D12" s="327" t="s">
        <v>389</v>
      </c>
      <c r="E12" s="368" t="s">
        <v>373</v>
      </c>
      <c r="F12" s="328"/>
      <c r="G12" s="366"/>
      <c r="H12" s="362"/>
      <c r="J12" s="6"/>
      <c r="K12" s="10"/>
      <c r="L12" s="5"/>
      <c r="O12" s="1"/>
    </row>
    <row r="13" spans="1:16" ht="39.75" customHeight="1" x14ac:dyDescent="0.15">
      <c r="A13" s="627" t="s">
        <v>86</v>
      </c>
      <c r="B13" s="465" t="s">
        <v>400</v>
      </c>
      <c r="C13" s="298" t="s">
        <v>391</v>
      </c>
      <c r="D13" s="298" t="s">
        <v>388</v>
      </c>
      <c r="E13" s="367" t="s">
        <v>374</v>
      </c>
      <c r="F13" s="299" t="s">
        <v>250</v>
      </c>
      <c r="G13" s="304" t="s">
        <v>251</v>
      </c>
      <c r="H13" s="360"/>
      <c r="J13" s="6"/>
      <c r="K13" s="10"/>
      <c r="L13" s="5"/>
      <c r="O13" s="1"/>
    </row>
    <row r="14" spans="1:16" ht="39.75" customHeight="1" x14ac:dyDescent="0.15">
      <c r="A14" s="628"/>
      <c r="B14" s="466" t="s">
        <v>401</v>
      </c>
      <c r="C14" s="293" t="s">
        <v>392</v>
      </c>
      <c r="D14" s="293" t="s">
        <v>388</v>
      </c>
      <c r="E14" s="295" t="s">
        <v>375</v>
      </c>
      <c r="F14" s="294"/>
      <c r="G14" s="305"/>
      <c r="H14" s="361"/>
      <c r="J14" s="6"/>
      <c r="K14" s="10"/>
      <c r="L14" s="5"/>
      <c r="O14" s="1"/>
    </row>
    <row r="15" spans="1:16" ht="39.75" customHeight="1" x14ac:dyDescent="0.15">
      <c r="A15" s="629"/>
      <c r="B15" s="468" t="s">
        <v>402</v>
      </c>
      <c r="C15" s="327" t="s">
        <v>393</v>
      </c>
      <c r="D15" s="327" t="s">
        <v>388</v>
      </c>
      <c r="E15" s="368" t="s">
        <v>376</v>
      </c>
      <c r="F15" s="328"/>
      <c r="G15" s="366"/>
      <c r="H15" s="362"/>
      <c r="J15" s="6"/>
      <c r="K15" s="10"/>
      <c r="L15" s="5"/>
      <c r="O15" s="1"/>
    </row>
    <row r="16" spans="1:16" ht="39.75" customHeight="1" x14ac:dyDescent="0.15">
      <c r="A16" s="582"/>
      <c r="B16" s="582"/>
      <c r="C16" s="582"/>
      <c r="D16" s="582"/>
      <c r="E16" s="582"/>
      <c r="F16" s="582"/>
      <c r="G16" s="582"/>
      <c r="H16" s="582"/>
      <c r="M16" s="156"/>
      <c r="N16" s="6"/>
      <c r="O16" s="10"/>
      <c r="P16" s="5"/>
    </row>
    <row r="17" spans="1:16" ht="39.75" customHeight="1" x14ac:dyDescent="0.15">
      <c r="A17" s="623" t="s">
        <v>371</v>
      </c>
      <c r="B17" s="623"/>
      <c r="C17" s="623"/>
      <c r="D17" s="623"/>
      <c r="E17" s="623"/>
      <c r="F17" s="623"/>
      <c r="G17" s="623"/>
      <c r="H17" s="623"/>
      <c r="M17" s="156"/>
      <c r="N17" s="6"/>
      <c r="O17" s="10"/>
      <c r="P17" s="5"/>
    </row>
    <row r="18" spans="1:16" ht="13.5" x14ac:dyDescent="0.15">
      <c r="A18" s="623"/>
      <c r="B18" s="623"/>
      <c r="C18" s="623"/>
      <c r="D18" s="623"/>
      <c r="E18" s="623"/>
      <c r="F18" s="623"/>
      <c r="G18" s="623"/>
      <c r="H18" s="623"/>
    </row>
    <row r="19" spans="1:16" s="151" customFormat="1" ht="13.5" x14ac:dyDescent="0.15">
      <c r="A19" s="623"/>
      <c r="B19" s="623"/>
      <c r="C19" s="623"/>
      <c r="D19" s="623"/>
      <c r="E19" s="623"/>
      <c r="F19" s="623"/>
      <c r="G19" s="623"/>
      <c r="H19" s="623"/>
    </row>
    <row r="20" spans="1:16" s="151" customFormat="1" ht="13.5" x14ac:dyDescent="0.15">
      <c r="A20" s="623"/>
      <c r="B20" s="623"/>
      <c r="C20" s="623"/>
      <c r="D20" s="623"/>
      <c r="E20" s="623"/>
      <c r="F20" s="623"/>
      <c r="G20" s="623"/>
      <c r="H20" s="623"/>
    </row>
    <row r="21" spans="1:16" s="151" customFormat="1" ht="13.5" x14ac:dyDescent="0.15">
      <c r="A21" s="623"/>
      <c r="B21" s="623"/>
      <c r="C21" s="623"/>
      <c r="D21" s="623"/>
      <c r="E21" s="623"/>
      <c r="F21" s="623"/>
      <c r="G21" s="623"/>
      <c r="H21" s="623"/>
    </row>
    <row r="22" spans="1:16" s="151" customFormat="1" ht="13.5" x14ac:dyDescent="0.15">
      <c r="A22" s="623"/>
      <c r="B22" s="623"/>
      <c r="C22" s="623"/>
      <c r="D22" s="623"/>
      <c r="E22" s="623"/>
      <c r="F22" s="623"/>
      <c r="G22" s="623"/>
      <c r="H22" s="623"/>
    </row>
    <row r="23" spans="1:16" s="151" customFormat="1" ht="13.5" x14ac:dyDescent="0.15">
      <c r="A23" s="1"/>
      <c r="B23" s="1"/>
      <c r="C23" s="1"/>
      <c r="D23" s="1"/>
      <c r="E23" s="1"/>
      <c r="F23" s="1"/>
      <c r="G23" s="1"/>
      <c r="H23" s="1"/>
    </row>
    <row r="24" spans="1:16" s="151" customFormat="1" ht="13.5" x14ac:dyDescent="0.15">
      <c r="A24" s="1"/>
      <c r="B24" s="1"/>
      <c r="C24" s="1"/>
      <c r="D24" s="1"/>
      <c r="E24" s="1"/>
      <c r="F24" s="1"/>
      <c r="G24" s="1"/>
      <c r="H24" s="1"/>
    </row>
  </sheetData>
  <mergeCells count="16">
    <mergeCell ref="A1:H1"/>
    <mergeCell ref="C6:C7"/>
    <mergeCell ref="D6:D7"/>
    <mergeCell ref="E6:E7"/>
    <mergeCell ref="F6:G6"/>
    <mergeCell ref="H6:H7"/>
    <mergeCell ref="A6:B6"/>
    <mergeCell ref="A13:A15"/>
    <mergeCell ref="A9:A12"/>
    <mergeCell ref="A22:H22"/>
    <mergeCell ref="A16:H16"/>
    <mergeCell ref="A19:H19"/>
    <mergeCell ref="A18:H18"/>
    <mergeCell ref="A20:H20"/>
    <mergeCell ref="A17:H17"/>
    <mergeCell ref="A21:H21"/>
  </mergeCells>
  <phoneticPr fontId="2" type="noConversion"/>
  <printOptions horizontalCentered="1"/>
  <pageMargins left="0.35433070866141736" right="0.51181102362204722" top="1.37" bottom="0.35433070866141736" header="1.03" footer="0.23622047244094491"/>
  <pageSetup paperSize="9" scale="70" orientation="portrait" r:id="rId1"/>
  <headerFooter alignWithMargins="0">
    <oddHeader>&amp;L[양식4-1]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W29"/>
  <sheetViews>
    <sheetView view="pageBreakPreview" zoomScale="85" zoomScaleNormal="100" zoomScaleSheetLayoutView="85" workbookViewId="0">
      <selection sqref="A1:N1"/>
    </sheetView>
  </sheetViews>
  <sheetFormatPr defaultRowHeight="12" x14ac:dyDescent="0.15"/>
  <cols>
    <col min="1" max="2" width="9.5546875" style="1" customWidth="1"/>
    <col min="3" max="3" width="6" style="1" customWidth="1"/>
    <col min="4" max="4" width="11.5546875" style="1" customWidth="1"/>
    <col min="5" max="5" width="5.6640625" style="1" customWidth="1"/>
    <col min="6" max="6" width="7.44140625" style="1" customWidth="1"/>
    <col min="7" max="7" width="9.88671875" style="1" customWidth="1"/>
    <col min="8" max="8" width="1.77734375" style="1" customWidth="1"/>
    <col min="9" max="9" width="10.6640625" style="1" customWidth="1"/>
    <col min="10" max="10" width="9.44140625" style="1" customWidth="1"/>
    <col min="11" max="12" width="9.5546875" style="1" customWidth="1"/>
    <col min="13" max="14" width="10.77734375" style="1" customWidth="1"/>
    <col min="15" max="17" width="7" style="1" customWidth="1"/>
    <col min="18" max="18" width="5.88671875" style="1" customWidth="1"/>
    <col min="19" max="19" width="17" style="1" customWidth="1"/>
    <col min="20" max="20" width="9.21875" style="1" customWidth="1"/>
    <col min="21" max="21" width="10" style="8" customWidth="1"/>
    <col min="22" max="16384" width="8.88671875" style="1"/>
  </cols>
  <sheetData>
    <row r="1" spans="1:23" s="2" customFormat="1" ht="60.75" customHeight="1" thickBot="1" x14ac:dyDescent="0.2">
      <c r="A1" s="672" t="s">
        <v>405</v>
      </c>
      <c r="B1" s="672"/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U1" s="7"/>
    </row>
    <row r="2" spans="1:23" s="2" customFormat="1" ht="30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4"/>
      <c r="L2" s="4"/>
      <c r="M2" s="23"/>
      <c r="N2" s="4"/>
      <c r="P2" s="679" t="s">
        <v>384</v>
      </c>
      <c r="Q2" s="680"/>
      <c r="R2" s="680"/>
      <c r="S2" s="680"/>
      <c r="T2" s="680"/>
      <c r="U2" s="680"/>
      <c r="V2" s="680"/>
      <c r="W2" s="681"/>
    </row>
    <row r="3" spans="1:23" s="3" customFormat="1" ht="24" customHeight="1" x14ac:dyDescent="0.15">
      <c r="A3" s="172" t="s">
        <v>144</v>
      </c>
      <c r="B3" s="172"/>
      <c r="C3" s="34" t="str">
        <f>양식4!A8</f>
        <v>책임감리원</v>
      </c>
      <c r="D3" s="34"/>
      <c r="E3" s="14"/>
      <c r="F3" s="686"/>
      <c r="G3" s="686"/>
      <c r="H3" s="14"/>
      <c r="I3" s="14"/>
      <c r="J3" s="685"/>
      <c r="K3" s="685"/>
      <c r="L3" s="33"/>
      <c r="M3" s="155"/>
      <c r="N3" s="27"/>
      <c r="P3" s="673" t="s">
        <v>385</v>
      </c>
      <c r="Q3" s="674"/>
      <c r="R3" s="674"/>
      <c r="S3" s="674"/>
      <c r="T3" s="674"/>
      <c r="U3" s="674"/>
      <c r="V3" s="674"/>
      <c r="W3" s="675"/>
    </row>
    <row r="4" spans="1:23" s="3" customFormat="1" ht="24" customHeight="1" x14ac:dyDescent="0.15">
      <c r="A4" s="172" t="s">
        <v>145</v>
      </c>
      <c r="B4" s="14"/>
      <c r="C4" s="662" t="str">
        <f>양식4!B8</f>
        <v>홍길동</v>
      </c>
      <c r="D4" s="662"/>
      <c r="E4" s="14"/>
      <c r="F4" s="664"/>
      <c r="G4" s="664"/>
      <c r="H4" s="14"/>
      <c r="I4" s="14"/>
      <c r="J4" s="14"/>
      <c r="K4" s="14"/>
      <c r="L4" s="14"/>
      <c r="M4" s="14"/>
      <c r="N4" s="14"/>
      <c r="P4" s="673"/>
      <c r="Q4" s="674"/>
      <c r="R4" s="674"/>
      <c r="S4" s="674"/>
      <c r="T4" s="674"/>
      <c r="U4" s="674"/>
      <c r="V4" s="674"/>
      <c r="W4" s="675"/>
    </row>
    <row r="5" spans="1:23" s="3" customFormat="1" ht="24" customHeight="1" x14ac:dyDescent="0.15">
      <c r="A5" s="172" t="s">
        <v>411</v>
      </c>
      <c r="B5" s="14"/>
      <c r="C5" s="29"/>
      <c r="D5" s="254">
        <f>INT(I5/365)</f>
        <v>11</v>
      </c>
      <c r="E5" s="173" t="s">
        <v>146</v>
      </c>
      <c r="F5" s="254">
        <f>INT((I5-D5*365)/30)</f>
        <v>6</v>
      </c>
      <c r="G5" s="174" t="s">
        <v>147</v>
      </c>
      <c r="H5" s="172" t="s">
        <v>148</v>
      </c>
      <c r="I5" s="180">
        <f>N27</f>
        <v>4205</v>
      </c>
      <c r="J5" s="172" t="s">
        <v>149</v>
      </c>
      <c r="K5" s="14"/>
      <c r="L5" s="14"/>
      <c r="M5" s="14"/>
      <c r="N5" s="14"/>
      <c r="P5" s="682" t="s">
        <v>386</v>
      </c>
      <c r="Q5" s="683"/>
      <c r="R5" s="683"/>
      <c r="S5" s="683"/>
      <c r="T5" s="683"/>
      <c r="U5" s="683"/>
      <c r="V5" s="683"/>
      <c r="W5" s="684"/>
    </row>
    <row r="6" spans="1:23" s="3" customFormat="1" ht="24" customHeight="1" thickBot="1" x14ac:dyDescent="0.2">
      <c r="A6" s="663"/>
      <c r="B6" s="663"/>
      <c r="C6" s="648">
        <v>10</v>
      </c>
      <c r="D6" s="648"/>
      <c r="E6" s="179" t="s">
        <v>154</v>
      </c>
      <c r="F6" s="128"/>
      <c r="G6" s="129"/>
      <c r="J6" s="14"/>
      <c r="K6" s="14"/>
      <c r="L6" s="14"/>
      <c r="M6" s="14"/>
      <c r="N6" s="14"/>
      <c r="P6" s="676" t="s">
        <v>383</v>
      </c>
      <c r="Q6" s="677"/>
      <c r="R6" s="677"/>
      <c r="S6" s="677"/>
      <c r="T6" s="677"/>
      <c r="U6" s="677"/>
      <c r="V6" s="677"/>
      <c r="W6" s="678"/>
    </row>
    <row r="7" spans="1:23" s="3" customFormat="1" ht="24" customHeight="1" thickBot="1" x14ac:dyDescent="0.2">
      <c r="A7" s="24"/>
      <c r="B7" s="24"/>
      <c r="C7" s="30"/>
      <c r="D7" s="14"/>
      <c r="E7" s="14"/>
      <c r="F7" s="13"/>
      <c r="G7" s="13"/>
      <c r="H7" s="13"/>
      <c r="I7" s="13"/>
      <c r="J7" s="13"/>
      <c r="K7" s="13"/>
      <c r="L7" s="13"/>
      <c r="M7" s="13"/>
      <c r="N7" s="13"/>
      <c r="P7" s="1"/>
      <c r="Q7" s="1"/>
      <c r="R7" s="1"/>
      <c r="S7" s="1"/>
      <c r="T7" s="1"/>
      <c r="U7" s="8"/>
      <c r="V7" s="1"/>
      <c r="W7" s="1"/>
    </row>
    <row r="8" spans="1:23" ht="30" customHeight="1" x14ac:dyDescent="0.15">
      <c r="A8" s="654" t="s">
        <v>1</v>
      </c>
      <c r="B8" s="652"/>
      <c r="C8" s="652"/>
      <c r="D8" s="653"/>
      <c r="E8" s="651" t="s">
        <v>11</v>
      </c>
      <c r="F8" s="653"/>
      <c r="G8" s="651" t="s">
        <v>150</v>
      </c>
      <c r="H8" s="652"/>
      <c r="I8" s="652"/>
      <c r="J8" s="653"/>
      <c r="K8" s="649" t="s">
        <v>2</v>
      </c>
      <c r="L8" s="649" t="s">
        <v>151</v>
      </c>
      <c r="M8" s="651" t="s">
        <v>153</v>
      </c>
      <c r="N8" s="646" t="s">
        <v>152</v>
      </c>
      <c r="U8" s="1"/>
    </row>
    <row r="9" spans="1:23" ht="30.75" customHeight="1" thickBot="1" x14ac:dyDescent="0.2">
      <c r="A9" s="655"/>
      <c r="B9" s="656"/>
      <c r="C9" s="656"/>
      <c r="D9" s="657"/>
      <c r="E9" s="658"/>
      <c r="F9" s="657"/>
      <c r="G9" s="175" t="s">
        <v>3</v>
      </c>
      <c r="H9" s="176" t="s">
        <v>6</v>
      </c>
      <c r="I9" s="177" t="s">
        <v>4</v>
      </c>
      <c r="J9" s="178" t="s">
        <v>5</v>
      </c>
      <c r="K9" s="650"/>
      <c r="L9" s="650"/>
      <c r="M9" s="658"/>
      <c r="N9" s="647"/>
      <c r="U9" s="1"/>
    </row>
    <row r="10" spans="1:23" ht="39.75" customHeight="1" thickTop="1" x14ac:dyDescent="0.15">
      <c r="A10" s="665" t="s">
        <v>407</v>
      </c>
      <c r="B10" s="666"/>
      <c r="C10" s="666"/>
      <c r="D10" s="667"/>
      <c r="E10" s="668" t="s">
        <v>406</v>
      </c>
      <c r="F10" s="669"/>
      <c r="G10" s="18">
        <v>35787</v>
      </c>
      <c r="H10" s="28" t="s">
        <v>6</v>
      </c>
      <c r="I10" s="19">
        <v>36306</v>
      </c>
      <c r="J10" s="478">
        <f>I10-G10+1</f>
        <v>520</v>
      </c>
      <c r="K10" s="270" t="s">
        <v>253</v>
      </c>
      <c r="L10" s="146" t="s">
        <v>243</v>
      </c>
      <c r="M10" s="251">
        <v>1</v>
      </c>
      <c r="N10" s="479">
        <f>INT(J10*M10)</f>
        <v>520</v>
      </c>
      <c r="U10" s="1"/>
    </row>
    <row r="11" spans="1:23" ht="39.75" customHeight="1" x14ac:dyDescent="0.15">
      <c r="A11" s="641" t="s">
        <v>407</v>
      </c>
      <c r="B11" s="642"/>
      <c r="C11" s="642"/>
      <c r="D11" s="643"/>
      <c r="E11" s="670" t="s">
        <v>406</v>
      </c>
      <c r="F11" s="671"/>
      <c r="G11" s="15">
        <v>35916</v>
      </c>
      <c r="H11" s="17" t="s">
        <v>6</v>
      </c>
      <c r="I11" s="16">
        <v>36160</v>
      </c>
      <c r="J11" s="478">
        <f>ROUND((IF(I11&lt;I10,0,IF(G11&gt;=I10,(I11-G11+1),(I11-I10+1)))),0)</f>
        <v>0</v>
      </c>
      <c r="K11" s="252" t="s">
        <v>253</v>
      </c>
      <c r="L11" s="147" t="s">
        <v>234</v>
      </c>
      <c r="M11" s="253">
        <v>1</v>
      </c>
      <c r="N11" s="479">
        <f>INT(J11*M11)</f>
        <v>0</v>
      </c>
      <c r="U11" s="1"/>
    </row>
    <row r="12" spans="1:23" ht="39.75" customHeight="1" x14ac:dyDescent="0.15">
      <c r="A12" s="641" t="s">
        <v>407</v>
      </c>
      <c r="B12" s="642"/>
      <c r="C12" s="642"/>
      <c r="D12" s="643"/>
      <c r="E12" s="644" t="s">
        <v>406</v>
      </c>
      <c r="F12" s="645"/>
      <c r="G12" s="15">
        <v>36860</v>
      </c>
      <c r="H12" s="17" t="s">
        <v>6</v>
      </c>
      <c r="I12" s="16">
        <v>36890</v>
      </c>
      <c r="J12" s="478">
        <f t="shared" ref="J12:J26" si="0">ROUND((IF(I12&lt;I11,0,IF(G12&gt;=I11,(I12-G12+1),(I12-I11+1)))),0)</f>
        <v>31</v>
      </c>
      <c r="K12" s="252" t="s">
        <v>253</v>
      </c>
      <c r="L12" s="147" t="s">
        <v>234</v>
      </c>
      <c r="M12" s="253">
        <v>1</v>
      </c>
      <c r="N12" s="479">
        <f>INT(J12*M12)</f>
        <v>31</v>
      </c>
      <c r="U12" s="1"/>
    </row>
    <row r="13" spans="1:23" ht="39.75" customHeight="1" x14ac:dyDescent="0.15">
      <c r="A13" s="641" t="s">
        <v>407</v>
      </c>
      <c r="B13" s="642"/>
      <c r="C13" s="642"/>
      <c r="D13" s="643"/>
      <c r="E13" s="644" t="s">
        <v>406</v>
      </c>
      <c r="F13" s="645"/>
      <c r="G13" s="15">
        <v>36893</v>
      </c>
      <c r="H13" s="17"/>
      <c r="I13" s="16">
        <v>40546</v>
      </c>
      <c r="J13" s="478">
        <f t="shared" si="0"/>
        <v>3654</v>
      </c>
      <c r="K13" s="252" t="s">
        <v>331</v>
      </c>
      <c r="L13" s="147" t="s">
        <v>332</v>
      </c>
      <c r="M13" s="253">
        <v>1</v>
      </c>
      <c r="N13" s="479">
        <f>INT(J13*M13)</f>
        <v>3654</v>
      </c>
      <c r="U13" s="1"/>
    </row>
    <row r="14" spans="1:23" ht="39.75" customHeight="1" x14ac:dyDescent="0.15">
      <c r="A14" s="641"/>
      <c r="B14" s="642"/>
      <c r="C14" s="642"/>
      <c r="D14" s="643"/>
      <c r="E14" s="644"/>
      <c r="F14" s="645"/>
      <c r="G14" s="15"/>
      <c r="H14" s="17"/>
      <c r="I14" s="16"/>
      <c r="J14" s="478">
        <f t="shared" si="0"/>
        <v>0</v>
      </c>
      <c r="K14" s="252"/>
      <c r="L14" s="147"/>
      <c r="M14" s="253"/>
      <c r="N14" s="480"/>
      <c r="U14" s="1"/>
    </row>
    <row r="15" spans="1:23" ht="39.75" customHeight="1" x14ac:dyDescent="0.15">
      <c r="A15" s="641"/>
      <c r="B15" s="642"/>
      <c r="C15" s="642"/>
      <c r="D15" s="643"/>
      <c r="E15" s="644"/>
      <c r="F15" s="645"/>
      <c r="G15" s="15"/>
      <c r="H15" s="17"/>
      <c r="I15" s="16"/>
      <c r="J15" s="478">
        <f t="shared" si="0"/>
        <v>1</v>
      </c>
      <c r="K15" s="252"/>
      <c r="L15" s="147"/>
      <c r="M15" s="253"/>
      <c r="N15" s="480"/>
      <c r="U15" s="1"/>
    </row>
    <row r="16" spans="1:23" ht="39.75" customHeight="1" x14ac:dyDescent="0.15">
      <c r="A16" s="641"/>
      <c r="B16" s="642"/>
      <c r="C16" s="642"/>
      <c r="D16" s="643"/>
      <c r="E16" s="644"/>
      <c r="F16" s="645"/>
      <c r="G16" s="15"/>
      <c r="H16" s="17"/>
      <c r="I16" s="16"/>
      <c r="J16" s="478">
        <f t="shared" si="0"/>
        <v>1</v>
      </c>
      <c r="K16" s="252"/>
      <c r="L16" s="147"/>
      <c r="M16" s="253"/>
      <c r="N16" s="480"/>
      <c r="U16" s="1"/>
    </row>
    <row r="17" spans="1:23" ht="39.75" customHeight="1" x14ac:dyDescent="0.15">
      <c r="A17" s="641"/>
      <c r="B17" s="642"/>
      <c r="C17" s="642"/>
      <c r="D17" s="643"/>
      <c r="E17" s="644"/>
      <c r="F17" s="645"/>
      <c r="G17" s="15"/>
      <c r="H17" s="17"/>
      <c r="I17" s="16"/>
      <c r="J17" s="478">
        <f t="shared" si="0"/>
        <v>1</v>
      </c>
      <c r="K17" s="252"/>
      <c r="L17" s="147"/>
      <c r="M17" s="253"/>
      <c r="N17" s="480"/>
      <c r="U17" s="1"/>
    </row>
    <row r="18" spans="1:23" ht="39.75" customHeight="1" x14ac:dyDescent="0.15">
      <c r="A18" s="641"/>
      <c r="B18" s="642"/>
      <c r="C18" s="642"/>
      <c r="D18" s="643"/>
      <c r="E18" s="644"/>
      <c r="F18" s="645"/>
      <c r="G18" s="15"/>
      <c r="H18" s="17"/>
      <c r="I18" s="16"/>
      <c r="J18" s="478">
        <f t="shared" si="0"/>
        <v>1</v>
      </c>
      <c r="K18" s="252"/>
      <c r="L18" s="147"/>
      <c r="M18" s="253"/>
      <c r="N18" s="480"/>
      <c r="U18" s="1"/>
    </row>
    <row r="19" spans="1:23" ht="39.75" customHeight="1" x14ac:dyDescent="0.15">
      <c r="A19" s="641"/>
      <c r="B19" s="642"/>
      <c r="C19" s="642"/>
      <c r="D19" s="643"/>
      <c r="E19" s="644"/>
      <c r="F19" s="645"/>
      <c r="G19" s="15"/>
      <c r="H19" s="17"/>
      <c r="I19" s="16"/>
      <c r="J19" s="478">
        <f t="shared" si="0"/>
        <v>1</v>
      </c>
      <c r="K19" s="252"/>
      <c r="L19" s="147"/>
      <c r="M19" s="253"/>
      <c r="N19" s="480"/>
      <c r="U19" s="1"/>
    </row>
    <row r="20" spans="1:23" ht="39.75" customHeight="1" x14ac:dyDescent="0.15">
      <c r="A20" s="641"/>
      <c r="B20" s="642"/>
      <c r="C20" s="642"/>
      <c r="D20" s="643"/>
      <c r="E20" s="644"/>
      <c r="F20" s="645"/>
      <c r="G20" s="15"/>
      <c r="H20" s="17"/>
      <c r="I20" s="16"/>
      <c r="J20" s="478">
        <f t="shared" si="0"/>
        <v>1</v>
      </c>
      <c r="K20" s="252"/>
      <c r="L20" s="147"/>
      <c r="M20" s="253"/>
      <c r="N20" s="480"/>
      <c r="U20" s="1"/>
    </row>
    <row r="21" spans="1:23" ht="39.75" customHeight="1" x14ac:dyDescent="0.15">
      <c r="A21" s="641"/>
      <c r="B21" s="642"/>
      <c r="C21" s="642"/>
      <c r="D21" s="643"/>
      <c r="E21" s="644"/>
      <c r="F21" s="645"/>
      <c r="G21" s="15"/>
      <c r="H21" s="17"/>
      <c r="I21" s="16"/>
      <c r="J21" s="478">
        <f t="shared" si="0"/>
        <v>1</v>
      </c>
      <c r="K21" s="252"/>
      <c r="L21" s="147"/>
      <c r="M21" s="253"/>
      <c r="N21" s="480"/>
      <c r="U21" s="1"/>
    </row>
    <row r="22" spans="1:23" ht="39.75" customHeight="1" x14ac:dyDescent="0.15">
      <c r="A22" s="641"/>
      <c r="B22" s="642"/>
      <c r="C22" s="642"/>
      <c r="D22" s="643"/>
      <c r="E22" s="644"/>
      <c r="F22" s="645"/>
      <c r="G22" s="15"/>
      <c r="H22" s="17"/>
      <c r="I22" s="16"/>
      <c r="J22" s="478">
        <f t="shared" si="0"/>
        <v>1</v>
      </c>
      <c r="K22" s="252"/>
      <c r="L22" s="147"/>
      <c r="M22" s="253"/>
      <c r="N22" s="480"/>
      <c r="U22" s="1"/>
    </row>
    <row r="23" spans="1:23" ht="39.75" customHeight="1" x14ac:dyDescent="0.15">
      <c r="A23" s="641"/>
      <c r="B23" s="642"/>
      <c r="C23" s="642"/>
      <c r="D23" s="643"/>
      <c r="E23" s="644"/>
      <c r="F23" s="645"/>
      <c r="G23" s="15"/>
      <c r="H23" s="17"/>
      <c r="I23" s="16"/>
      <c r="J23" s="478">
        <f t="shared" si="0"/>
        <v>1</v>
      </c>
      <c r="K23" s="252"/>
      <c r="L23" s="147"/>
      <c r="M23" s="253"/>
      <c r="N23" s="480"/>
      <c r="U23" s="1"/>
    </row>
    <row r="24" spans="1:23" ht="39.75" customHeight="1" x14ac:dyDescent="0.15">
      <c r="A24" s="641"/>
      <c r="B24" s="642"/>
      <c r="C24" s="642"/>
      <c r="D24" s="643"/>
      <c r="E24" s="644"/>
      <c r="F24" s="645"/>
      <c r="G24" s="15"/>
      <c r="H24" s="17"/>
      <c r="I24" s="16"/>
      <c r="J24" s="478">
        <f t="shared" si="0"/>
        <v>1</v>
      </c>
      <c r="K24" s="252"/>
      <c r="L24" s="147"/>
      <c r="M24" s="253"/>
      <c r="N24" s="480"/>
      <c r="U24" s="1"/>
    </row>
    <row r="25" spans="1:23" ht="39.75" customHeight="1" x14ac:dyDescent="0.15">
      <c r="A25" s="641"/>
      <c r="B25" s="642"/>
      <c r="C25" s="642"/>
      <c r="D25" s="643"/>
      <c r="E25" s="644"/>
      <c r="F25" s="645"/>
      <c r="G25" s="15"/>
      <c r="H25" s="17"/>
      <c r="I25" s="16"/>
      <c r="J25" s="478">
        <f t="shared" si="0"/>
        <v>1</v>
      </c>
      <c r="K25" s="252"/>
      <c r="L25" s="147"/>
      <c r="M25" s="253"/>
      <c r="N25" s="480"/>
      <c r="U25" s="1"/>
    </row>
    <row r="26" spans="1:23" ht="39.75" customHeight="1" thickBot="1" x14ac:dyDescent="0.2">
      <c r="A26" s="641"/>
      <c r="B26" s="642"/>
      <c r="C26" s="642"/>
      <c r="D26" s="643"/>
      <c r="E26" s="644"/>
      <c r="F26" s="645"/>
      <c r="G26" s="15"/>
      <c r="H26" s="17"/>
      <c r="I26" s="16"/>
      <c r="J26" s="478">
        <f t="shared" si="0"/>
        <v>1</v>
      </c>
      <c r="K26" s="252"/>
      <c r="L26" s="147"/>
      <c r="M26" s="253"/>
      <c r="N26" s="480"/>
      <c r="U26" s="1"/>
    </row>
    <row r="27" spans="1:23" ht="39.75" customHeight="1" thickTop="1" thickBot="1" x14ac:dyDescent="0.2">
      <c r="A27" s="659" t="s">
        <v>0</v>
      </c>
      <c r="B27" s="660"/>
      <c r="C27" s="660"/>
      <c r="D27" s="660"/>
      <c r="E27" s="660"/>
      <c r="F27" s="661"/>
      <c r="G27" s="20"/>
      <c r="H27" s="21"/>
      <c r="I27" s="22"/>
      <c r="J27" s="38">
        <f>SUM(J10:J26)</f>
        <v>4217</v>
      </c>
      <c r="K27" s="154"/>
      <c r="L27" s="148"/>
      <c r="M27" s="149"/>
      <c r="N27" s="481">
        <f>SUM(N10:N26)</f>
        <v>4205</v>
      </c>
      <c r="P27" s="151"/>
      <c r="Q27" s="151"/>
      <c r="R27" s="151"/>
      <c r="S27" s="151"/>
      <c r="T27" s="151"/>
      <c r="U27" s="151"/>
      <c r="V27" s="151"/>
      <c r="W27" s="151"/>
    </row>
    <row r="28" spans="1:23" ht="9" customHeight="1" x14ac:dyDescent="0.15">
      <c r="A28" s="582"/>
      <c r="B28" s="582"/>
      <c r="C28" s="582"/>
      <c r="D28" s="582"/>
      <c r="E28" s="582"/>
      <c r="F28" s="582"/>
      <c r="G28" s="582"/>
      <c r="H28" s="582"/>
      <c r="I28" s="582"/>
      <c r="J28" s="582"/>
      <c r="K28" s="582"/>
      <c r="L28" s="582"/>
      <c r="M28" s="582"/>
      <c r="N28" s="32"/>
    </row>
    <row r="29" spans="1:23" s="151" customFormat="1" ht="24.75" customHeight="1" x14ac:dyDescent="0.15">
      <c r="A29" s="623" t="s">
        <v>301</v>
      </c>
      <c r="B29" s="623"/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  <c r="N29" s="150"/>
      <c r="P29" s="1"/>
      <c r="Q29" s="1"/>
      <c r="R29" s="1"/>
      <c r="S29" s="1"/>
      <c r="T29" s="1"/>
      <c r="U29" s="8"/>
      <c r="V29" s="1"/>
      <c r="W29" s="1"/>
    </row>
  </sheetData>
  <mergeCells count="55">
    <mergeCell ref="A1:N1"/>
    <mergeCell ref="P3:W4"/>
    <mergeCell ref="P6:W6"/>
    <mergeCell ref="P2:W2"/>
    <mergeCell ref="P5:W5"/>
    <mergeCell ref="J3:K3"/>
    <mergeCell ref="F3:G3"/>
    <mergeCell ref="A24:D24"/>
    <mergeCell ref="E24:F24"/>
    <mergeCell ref="A25:D25"/>
    <mergeCell ref="E25:F25"/>
    <mergeCell ref="A26:D26"/>
    <mergeCell ref="E26:F26"/>
    <mergeCell ref="A21:D21"/>
    <mergeCell ref="E21:F21"/>
    <mergeCell ref="A22:D22"/>
    <mergeCell ref="E22:F22"/>
    <mergeCell ref="A23:D23"/>
    <mergeCell ref="E23:F23"/>
    <mergeCell ref="A19:D19"/>
    <mergeCell ref="E19:F19"/>
    <mergeCell ref="A18:D18"/>
    <mergeCell ref="E18:F18"/>
    <mergeCell ref="A20:D20"/>
    <mergeCell ref="E20:F20"/>
    <mergeCell ref="A29:M29"/>
    <mergeCell ref="A28:M28"/>
    <mergeCell ref="A27:F27"/>
    <mergeCell ref="C4:D4"/>
    <mergeCell ref="M8:M9"/>
    <mergeCell ref="A6:B6"/>
    <mergeCell ref="F4:G4"/>
    <mergeCell ref="A10:D10"/>
    <mergeCell ref="A11:D11"/>
    <mergeCell ref="E17:F17"/>
    <mergeCell ref="A14:D14"/>
    <mergeCell ref="A12:D12"/>
    <mergeCell ref="E10:F10"/>
    <mergeCell ref="E11:F11"/>
    <mergeCell ref="A17:D17"/>
    <mergeCell ref="E12:F12"/>
    <mergeCell ref="N8:N9"/>
    <mergeCell ref="C6:D6"/>
    <mergeCell ref="L8:L9"/>
    <mergeCell ref="G8:J8"/>
    <mergeCell ref="K8:K9"/>
    <mergeCell ref="A8:D9"/>
    <mergeCell ref="E8:F9"/>
    <mergeCell ref="A13:D13"/>
    <mergeCell ref="E13:F13"/>
    <mergeCell ref="A16:D16"/>
    <mergeCell ref="E16:F16"/>
    <mergeCell ref="A15:D15"/>
    <mergeCell ref="E15:F15"/>
    <mergeCell ref="E14:F14"/>
  </mergeCells>
  <phoneticPr fontId="2" type="noConversion"/>
  <printOptions horizontalCentered="1"/>
  <pageMargins left="0.35433070866141736" right="0.51181102362204722" top="0.70866141732283472" bottom="0.35433070866141736" header="0.51181102362204722" footer="0.23622047244094491"/>
  <pageSetup paperSize="9" scale="65" orientation="portrait" r:id="rId1"/>
  <headerFooter alignWithMargins="0">
    <oddHeader>&amp;L[양식4-2]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29"/>
  <sheetViews>
    <sheetView view="pageBreakPreview" zoomScale="85" zoomScaleNormal="100" zoomScaleSheetLayoutView="85" workbookViewId="0">
      <selection sqref="A1:N1"/>
    </sheetView>
  </sheetViews>
  <sheetFormatPr defaultRowHeight="12" x14ac:dyDescent="0.15"/>
  <cols>
    <col min="1" max="2" width="9.5546875" style="395" customWidth="1"/>
    <col min="3" max="3" width="6" style="395" customWidth="1"/>
    <col min="4" max="4" width="11.5546875" style="395" customWidth="1"/>
    <col min="5" max="5" width="5.6640625" style="395" customWidth="1"/>
    <col min="6" max="6" width="7.44140625" style="395" customWidth="1"/>
    <col min="7" max="7" width="9.88671875" style="395" customWidth="1"/>
    <col min="8" max="8" width="1.77734375" style="395" customWidth="1"/>
    <col min="9" max="9" width="10.6640625" style="395" customWidth="1"/>
    <col min="10" max="10" width="9.44140625" style="395" customWidth="1"/>
    <col min="11" max="12" width="9.5546875" style="395" customWidth="1"/>
    <col min="13" max="14" width="10.77734375" style="395" customWidth="1"/>
    <col min="15" max="15" width="7" style="395" customWidth="1"/>
    <col min="16" max="16" width="14.44140625" style="395" customWidth="1"/>
    <col min="17" max="17" width="16.6640625" style="395" customWidth="1"/>
    <col min="18" max="18" width="13.33203125" style="395" customWidth="1"/>
    <col min="19" max="19" width="17" style="395" customWidth="1"/>
    <col min="20" max="20" width="9.77734375" style="395" customWidth="1"/>
    <col min="21" max="16384" width="8.88671875" style="395"/>
  </cols>
  <sheetData>
    <row r="1" spans="1:28" s="2" customFormat="1" ht="42" customHeight="1" thickBot="1" x14ac:dyDescent="0.2">
      <c r="A1" s="672" t="s">
        <v>408</v>
      </c>
      <c r="B1" s="672"/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AB1" s="7"/>
    </row>
    <row r="2" spans="1:28" s="2" customFormat="1" ht="30" customHeight="1" x14ac:dyDescent="0.15">
      <c r="A2" s="404"/>
      <c r="B2" s="404"/>
      <c r="C2" s="404"/>
      <c r="D2" s="404"/>
      <c r="E2" s="404"/>
      <c r="F2" s="404"/>
      <c r="G2" s="404"/>
      <c r="H2" s="404"/>
      <c r="I2" s="404"/>
      <c r="J2" s="404"/>
      <c r="K2" s="407"/>
      <c r="L2" s="407"/>
      <c r="M2" s="23"/>
      <c r="N2" s="407"/>
      <c r="P2" s="679" t="s">
        <v>382</v>
      </c>
      <c r="Q2" s="680"/>
      <c r="R2" s="680"/>
      <c r="S2" s="680"/>
      <c r="T2" s="681"/>
    </row>
    <row r="3" spans="1:28" s="3" customFormat="1" ht="24" customHeight="1" x14ac:dyDescent="0.15">
      <c r="A3" s="172" t="s">
        <v>144</v>
      </c>
      <c r="B3" s="172"/>
      <c r="C3" s="34" t="str">
        <f>양식4!A8</f>
        <v>책임감리원</v>
      </c>
      <c r="D3" s="34"/>
      <c r="E3" s="406"/>
      <c r="F3" s="686"/>
      <c r="G3" s="686"/>
      <c r="H3" s="406"/>
      <c r="I3" s="406"/>
      <c r="J3" s="685"/>
      <c r="K3" s="685"/>
      <c r="L3" s="405"/>
      <c r="M3" s="155"/>
      <c r="N3" s="27"/>
      <c r="P3" s="673" t="s">
        <v>409</v>
      </c>
      <c r="Q3" s="674"/>
      <c r="R3" s="674"/>
      <c r="S3" s="674"/>
      <c r="T3" s="675"/>
    </row>
    <row r="4" spans="1:28" s="3" customFormat="1" ht="24" customHeight="1" x14ac:dyDescent="0.15">
      <c r="A4" s="172" t="s">
        <v>145</v>
      </c>
      <c r="B4" s="406"/>
      <c r="C4" s="662" t="str">
        <f>양식4!B8</f>
        <v>홍길동</v>
      </c>
      <c r="D4" s="662"/>
      <c r="E4" s="406"/>
      <c r="F4" s="664"/>
      <c r="G4" s="664"/>
      <c r="H4" s="406"/>
      <c r="I4" s="406"/>
      <c r="J4" s="406"/>
      <c r="K4" s="406"/>
      <c r="L4" s="406"/>
      <c r="M4" s="406"/>
      <c r="N4" s="406"/>
      <c r="P4" s="673"/>
      <c r="Q4" s="674"/>
      <c r="R4" s="674"/>
      <c r="S4" s="674"/>
      <c r="T4" s="675"/>
    </row>
    <row r="5" spans="1:28" s="3" customFormat="1" ht="24" customHeight="1" x14ac:dyDescent="0.15">
      <c r="A5" s="172" t="s">
        <v>411</v>
      </c>
      <c r="B5" s="406"/>
      <c r="C5" s="29"/>
      <c r="D5" s="254">
        <f>INT(I5/365)</f>
        <v>11</v>
      </c>
      <c r="E5" s="173" t="s">
        <v>146</v>
      </c>
      <c r="F5" s="254">
        <f>INT((I5-D5*365)/30)</f>
        <v>6</v>
      </c>
      <c r="G5" s="174" t="s">
        <v>147</v>
      </c>
      <c r="H5" s="172" t="s">
        <v>148</v>
      </c>
      <c r="I5" s="180">
        <f>N27</f>
        <v>4205</v>
      </c>
      <c r="J5" s="172" t="s">
        <v>149</v>
      </c>
      <c r="K5" s="406"/>
      <c r="L5" s="406"/>
      <c r="M5" s="406"/>
      <c r="N5" s="406"/>
      <c r="P5" s="687" t="s">
        <v>410</v>
      </c>
      <c r="Q5" s="688"/>
      <c r="R5" s="688"/>
      <c r="S5" s="688"/>
      <c r="T5" s="689"/>
    </row>
    <row r="6" spans="1:28" s="3" customFormat="1" ht="24" customHeight="1" x14ac:dyDescent="0.15">
      <c r="A6" s="663"/>
      <c r="B6" s="663"/>
      <c r="C6" s="648">
        <v>10</v>
      </c>
      <c r="D6" s="648"/>
      <c r="E6" s="179" t="s">
        <v>154</v>
      </c>
      <c r="F6" s="128"/>
      <c r="G6" s="129"/>
      <c r="J6" s="406"/>
      <c r="K6" s="406"/>
      <c r="L6" s="406"/>
      <c r="M6" s="406"/>
      <c r="N6" s="406"/>
      <c r="P6" s="690"/>
      <c r="Q6" s="691"/>
      <c r="R6" s="691"/>
      <c r="S6" s="691"/>
      <c r="T6" s="692"/>
    </row>
    <row r="7" spans="1:28" s="3" customFormat="1" ht="24" customHeight="1" thickBot="1" x14ac:dyDescent="0.2">
      <c r="A7" s="24"/>
      <c r="B7" s="24"/>
      <c r="C7" s="30"/>
      <c r="D7" s="406"/>
      <c r="E7" s="406"/>
      <c r="F7" s="13"/>
      <c r="G7" s="13"/>
      <c r="H7" s="13"/>
      <c r="I7" s="13"/>
      <c r="J7" s="13"/>
      <c r="K7" s="13"/>
      <c r="L7" s="13"/>
      <c r="M7" s="13"/>
      <c r="N7" s="13"/>
      <c r="P7" s="456" t="s">
        <v>383</v>
      </c>
      <c r="Q7" s="482"/>
      <c r="R7" s="482"/>
      <c r="S7" s="482"/>
      <c r="T7" s="483"/>
    </row>
    <row r="8" spans="1:28" ht="30" customHeight="1" x14ac:dyDescent="0.15">
      <c r="A8" s="654" t="s">
        <v>1</v>
      </c>
      <c r="B8" s="652"/>
      <c r="C8" s="652"/>
      <c r="D8" s="653"/>
      <c r="E8" s="651" t="s">
        <v>11</v>
      </c>
      <c r="F8" s="653"/>
      <c r="G8" s="651" t="s">
        <v>150</v>
      </c>
      <c r="H8" s="652"/>
      <c r="I8" s="652"/>
      <c r="J8" s="653"/>
      <c r="K8" s="649" t="s">
        <v>2</v>
      </c>
      <c r="L8" s="649" t="s">
        <v>151</v>
      </c>
      <c r="M8" s="651" t="s">
        <v>153</v>
      </c>
      <c r="N8" s="646" t="s">
        <v>152</v>
      </c>
    </row>
    <row r="9" spans="1:28" ht="30.75" customHeight="1" thickBot="1" x14ac:dyDescent="0.2">
      <c r="A9" s="655"/>
      <c r="B9" s="656"/>
      <c r="C9" s="656"/>
      <c r="D9" s="657"/>
      <c r="E9" s="658"/>
      <c r="F9" s="657"/>
      <c r="G9" s="175" t="s">
        <v>3</v>
      </c>
      <c r="H9" s="176" t="s">
        <v>6</v>
      </c>
      <c r="I9" s="177" t="s">
        <v>4</v>
      </c>
      <c r="J9" s="178" t="s">
        <v>5</v>
      </c>
      <c r="K9" s="650"/>
      <c r="L9" s="650"/>
      <c r="M9" s="658"/>
      <c r="N9" s="647"/>
    </row>
    <row r="10" spans="1:28" ht="39.75" customHeight="1" thickTop="1" x14ac:dyDescent="0.15">
      <c r="A10" s="665" t="s">
        <v>407</v>
      </c>
      <c r="B10" s="666"/>
      <c r="C10" s="666"/>
      <c r="D10" s="667"/>
      <c r="E10" s="668" t="s">
        <v>406</v>
      </c>
      <c r="F10" s="669"/>
      <c r="G10" s="18">
        <v>35787</v>
      </c>
      <c r="H10" s="28" t="s">
        <v>6</v>
      </c>
      <c r="I10" s="19">
        <v>36306</v>
      </c>
      <c r="J10" s="478">
        <f>I10-G10+1</f>
        <v>520</v>
      </c>
      <c r="K10" s="270" t="s">
        <v>253</v>
      </c>
      <c r="L10" s="146" t="s">
        <v>234</v>
      </c>
      <c r="M10" s="251">
        <v>1</v>
      </c>
      <c r="N10" s="479">
        <f>INT(J10*M10)</f>
        <v>520</v>
      </c>
    </row>
    <row r="11" spans="1:28" ht="39.75" customHeight="1" x14ac:dyDescent="0.15">
      <c r="A11" s="641" t="s">
        <v>407</v>
      </c>
      <c r="B11" s="642"/>
      <c r="C11" s="642"/>
      <c r="D11" s="643"/>
      <c r="E11" s="670" t="s">
        <v>406</v>
      </c>
      <c r="F11" s="671"/>
      <c r="G11" s="15">
        <v>35916</v>
      </c>
      <c r="H11" s="17" t="s">
        <v>6</v>
      </c>
      <c r="I11" s="16">
        <v>36160</v>
      </c>
      <c r="J11" s="478">
        <f>ROUND((IF(I11&lt;I10,0,IF(G11&gt;=I10,(I11-G11+1),(I11-I10+1)))),0)</f>
        <v>0</v>
      </c>
      <c r="K11" s="252" t="s">
        <v>253</v>
      </c>
      <c r="L11" s="147" t="s">
        <v>234</v>
      </c>
      <c r="M11" s="253">
        <v>1</v>
      </c>
      <c r="N11" s="479">
        <f>INT(J11*M11)</f>
        <v>0</v>
      </c>
    </row>
    <row r="12" spans="1:28" ht="39.75" customHeight="1" x14ac:dyDescent="0.15">
      <c r="A12" s="641" t="s">
        <v>407</v>
      </c>
      <c r="B12" s="642"/>
      <c r="C12" s="642"/>
      <c r="D12" s="643"/>
      <c r="E12" s="644" t="s">
        <v>406</v>
      </c>
      <c r="F12" s="645"/>
      <c r="G12" s="15">
        <v>36860</v>
      </c>
      <c r="H12" s="17" t="s">
        <v>6</v>
      </c>
      <c r="I12" s="16">
        <v>36890</v>
      </c>
      <c r="J12" s="478">
        <f t="shared" ref="J12:J26" si="0">ROUND((IF(I12&lt;I11,0,IF(G12&gt;=I11,(I12-G12+1),(I12-I11+1)))),0)</f>
        <v>31</v>
      </c>
      <c r="K12" s="252" t="s">
        <v>253</v>
      </c>
      <c r="L12" s="147" t="s">
        <v>234</v>
      </c>
      <c r="M12" s="253">
        <v>1</v>
      </c>
      <c r="N12" s="479">
        <f>INT(J12*M12)</f>
        <v>31</v>
      </c>
    </row>
    <row r="13" spans="1:28" ht="39.75" customHeight="1" x14ac:dyDescent="0.15">
      <c r="A13" s="641" t="s">
        <v>407</v>
      </c>
      <c r="B13" s="642"/>
      <c r="C13" s="642"/>
      <c r="D13" s="643"/>
      <c r="E13" s="644" t="s">
        <v>406</v>
      </c>
      <c r="F13" s="645"/>
      <c r="G13" s="15">
        <v>36893</v>
      </c>
      <c r="H13" s="17"/>
      <c r="I13" s="16">
        <v>40546</v>
      </c>
      <c r="J13" s="478">
        <f t="shared" si="0"/>
        <v>3654</v>
      </c>
      <c r="K13" s="252" t="s">
        <v>331</v>
      </c>
      <c r="L13" s="147" t="s">
        <v>332</v>
      </c>
      <c r="M13" s="253">
        <v>1</v>
      </c>
      <c r="N13" s="479">
        <f>INT(J13*M13)</f>
        <v>3654</v>
      </c>
    </row>
    <row r="14" spans="1:28" ht="39.75" customHeight="1" x14ac:dyDescent="0.15">
      <c r="A14" s="641"/>
      <c r="B14" s="642"/>
      <c r="C14" s="642"/>
      <c r="D14" s="643"/>
      <c r="E14" s="644"/>
      <c r="F14" s="645"/>
      <c r="G14" s="15"/>
      <c r="H14" s="17"/>
      <c r="I14" s="16"/>
      <c r="J14" s="478">
        <f t="shared" si="0"/>
        <v>0</v>
      </c>
      <c r="K14" s="252"/>
      <c r="L14" s="147"/>
      <c r="M14" s="253"/>
      <c r="N14" s="480"/>
    </row>
    <row r="15" spans="1:28" s="151" customFormat="1" ht="39.75" customHeight="1" x14ac:dyDescent="0.15">
      <c r="A15" s="641"/>
      <c r="B15" s="642"/>
      <c r="C15" s="642"/>
      <c r="D15" s="643"/>
      <c r="E15" s="644"/>
      <c r="F15" s="645"/>
      <c r="G15" s="15"/>
      <c r="H15" s="17"/>
      <c r="I15" s="16"/>
      <c r="J15" s="478">
        <f t="shared" si="0"/>
        <v>1</v>
      </c>
      <c r="K15" s="252"/>
      <c r="L15" s="147"/>
      <c r="M15" s="253"/>
      <c r="N15" s="480"/>
    </row>
    <row r="16" spans="1:28" ht="39.75" customHeight="1" x14ac:dyDescent="0.15">
      <c r="A16" s="641"/>
      <c r="B16" s="642"/>
      <c r="C16" s="642"/>
      <c r="D16" s="643"/>
      <c r="E16" s="644"/>
      <c r="F16" s="645"/>
      <c r="G16" s="15"/>
      <c r="H16" s="17"/>
      <c r="I16" s="16"/>
      <c r="J16" s="478">
        <f t="shared" si="0"/>
        <v>1</v>
      </c>
      <c r="K16" s="252"/>
      <c r="L16" s="147"/>
      <c r="M16" s="253"/>
      <c r="N16" s="480"/>
    </row>
    <row r="17" spans="1:14" ht="39.75" customHeight="1" x14ac:dyDescent="0.15">
      <c r="A17" s="641"/>
      <c r="B17" s="642"/>
      <c r="C17" s="642"/>
      <c r="D17" s="643"/>
      <c r="E17" s="644"/>
      <c r="F17" s="645"/>
      <c r="G17" s="15"/>
      <c r="H17" s="17"/>
      <c r="I17" s="16"/>
      <c r="J17" s="478">
        <f t="shared" si="0"/>
        <v>1</v>
      </c>
      <c r="K17" s="252"/>
      <c r="L17" s="147"/>
      <c r="M17" s="253"/>
      <c r="N17" s="480"/>
    </row>
    <row r="18" spans="1:14" ht="39.75" customHeight="1" x14ac:dyDescent="0.15">
      <c r="A18" s="641"/>
      <c r="B18" s="642"/>
      <c r="C18" s="642"/>
      <c r="D18" s="643"/>
      <c r="E18" s="644"/>
      <c r="F18" s="645"/>
      <c r="G18" s="15"/>
      <c r="H18" s="17"/>
      <c r="I18" s="16"/>
      <c r="J18" s="478">
        <f t="shared" si="0"/>
        <v>1</v>
      </c>
      <c r="K18" s="252"/>
      <c r="L18" s="147"/>
      <c r="M18" s="253"/>
      <c r="N18" s="480"/>
    </row>
    <row r="19" spans="1:14" ht="39.75" customHeight="1" x14ac:dyDescent="0.15">
      <c r="A19" s="641"/>
      <c r="B19" s="642"/>
      <c r="C19" s="642"/>
      <c r="D19" s="643"/>
      <c r="E19" s="644"/>
      <c r="F19" s="645"/>
      <c r="G19" s="15"/>
      <c r="H19" s="17"/>
      <c r="I19" s="16"/>
      <c r="J19" s="478">
        <f t="shared" si="0"/>
        <v>1</v>
      </c>
      <c r="K19" s="252"/>
      <c r="L19" s="147"/>
      <c r="M19" s="253"/>
      <c r="N19" s="480"/>
    </row>
    <row r="20" spans="1:14" ht="39.75" customHeight="1" x14ac:dyDescent="0.15">
      <c r="A20" s="641"/>
      <c r="B20" s="642"/>
      <c r="C20" s="642"/>
      <c r="D20" s="643"/>
      <c r="E20" s="644"/>
      <c r="F20" s="645"/>
      <c r="G20" s="15"/>
      <c r="H20" s="17"/>
      <c r="I20" s="16"/>
      <c r="J20" s="478">
        <f t="shared" si="0"/>
        <v>1</v>
      </c>
      <c r="K20" s="252"/>
      <c r="L20" s="147"/>
      <c r="M20" s="253"/>
      <c r="N20" s="480"/>
    </row>
    <row r="21" spans="1:14" ht="39.75" customHeight="1" x14ac:dyDescent="0.15">
      <c r="A21" s="641"/>
      <c r="B21" s="642"/>
      <c r="C21" s="642"/>
      <c r="D21" s="643"/>
      <c r="E21" s="644"/>
      <c r="F21" s="645"/>
      <c r="G21" s="15"/>
      <c r="H21" s="17"/>
      <c r="I21" s="16"/>
      <c r="J21" s="478">
        <f t="shared" si="0"/>
        <v>1</v>
      </c>
      <c r="K21" s="252"/>
      <c r="L21" s="147"/>
      <c r="M21" s="253"/>
      <c r="N21" s="480"/>
    </row>
    <row r="22" spans="1:14" ht="39.75" customHeight="1" x14ac:dyDescent="0.15">
      <c r="A22" s="641"/>
      <c r="B22" s="642"/>
      <c r="C22" s="642"/>
      <c r="D22" s="643"/>
      <c r="E22" s="644"/>
      <c r="F22" s="645"/>
      <c r="G22" s="15"/>
      <c r="H22" s="17"/>
      <c r="I22" s="16"/>
      <c r="J22" s="478">
        <f t="shared" si="0"/>
        <v>1</v>
      </c>
      <c r="K22" s="252"/>
      <c r="L22" s="147"/>
      <c r="M22" s="253"/>
      <c r="N22" s="480"/>
    </row>
    <row r="23" spans="1:14" ht="39.75" customHeight="1" x14ac:dyDescent="0.15">
      <c r="A23" s="641"/>
      <c r="B23" s="642"/>
      <c r="C23" s="642"/>
      <c r="D23" s="643"/>
      <c r="E23" s="644"/>
      <c r="F23" s="645"/>
      <c r="G23" s="15"/>
      <c r="H23" s="17"/>
      <c r="I23" s="16"/>
      <c r="J23" s="478">
        <f t="shared" si="0"/>
        <v>1</v>
      </c>
      <c r="K23" s="252"/>
      <c r="L23" s="147"/>
      <c r="M23" s="253"/>
      <c r="N23" s="480"/>
    </row>
    <row r="24" spans="1:14" ht="39.75" customHeight="1" x14ac:dyDescent="0.15">
      <c r="A24" s="641"/>
      <c r="B24" s="642"/>
      <c r="C24" s="642"/>
      <c r="D24" s="643"/>
      <c r="E24" s="644"/>
      <c r="F24" s="645"/>
      <c r="G24" s="15"/>
      <c r="H24" s="17"/>
      <c r="I24" s="16"/>
      <c r="J24" s="478">
        <f t="shared" si="0"/>
        <v>1</v>
      </c>
      <c r="K24" s="252"/>
      <c r="L24" s="147"/>
      <c r="M24" s="253"/>
      <c r="N24" s="480"/>
    </row>
    <row r="25" spans="1:14" ht="39.75" customHeight="1" x14ac:dyDescent="0.15">
      <c r="A25" s="641"/>
      <c r="B25" s="642"/>
      <c r="C25" s="642"/>
      <c r="D25" s="643"/>
      <c r="E25" s="644"/>
      <c r="F25" s="645"/>
      <c r="G25" s="15"/>
      <c r="H25" s="17"/>
      <c r="I25" s="16"/>
      <c r="J25" s="478">
        <f t="shared" si="0"/>
        <v>1</v>
      </c>
      <c r="K25" s="252"/>
      <c r="L25" s="147"/>
      <c r="M25" s="253"/>
      <c r="N25" s="480"/>
    </row>
    <row r="26" spans="1:14" ht="39.75" customHeight="1" thickBot="1" x14ac:dyDescent="0.2">
      <c r="A26" s="641"/>
      <c r="B26" s="642"/>
      <c r="C26" s="642"/>
      <c r="D26" s="643"/>
      <c r="E26" s="644"/>
      <c r="F26" s="645"/>
      <c r="G26" s="15"/>
      <c r="H26" s="17"/>
      <c r="I26" s="16"/>
      <c r="J26" s="478">
        <f t="shared" si="0"/>
        <v>1</v>
      </c>
      <c r="K26" s="252"/>
      <c r="L26" s="147"/>
      <c r="M26" s="253"/>
      <c r="N26" s="480"/>
    </row>
    <row r="27" spans="1:14" ht="39.75" customHeight="1" thickTop="1" thickBot="1" x14ac:dyDescent="0.2">
      <c r="A27" s="659" t="s">
        <v>0</v>
      </c>
      <c r="B27" s="660"/>
      <c r="C27" s="660"/>
      <c r="D27" s="660"/>
      <c r="E27" s="660"/>
      <c r="F27" s="661"/>
      <c r="G27" s="20"/>
      <c r="H27" s="21"/>
      <c r="I27" s="22"/>
      <c r="J27" s="38">
        <f>SUM(J10:J26)</f>
        <v>4217</v>
      </c>
      <c r="K27" s="154"/>
      <c r="L27" s="148"/>
      <c r="M27" s="149"/>
      <c r="N27" s="481">
        <f>SUM(N10:N26)</f>
        <v>4205</v>
      </c>
    </row>
    <row r="28" spans="1:14" ht="39.75" customHeight="1" x14ac:dyDescent="0.15">
      <c r="A28" s="582"/>
      <c r="B28" s="582"/>
      <c r="C28" s="582"/>
      <c r="D28" s="582"/>
      <c r="E28" s="582"/>
      <c r="F28" s="582"/>
      <c r="G28" s="582"/>
      <c r="H28" s="582"/>
      <c r="I28" s="582"/>
      <c r="J28" s="582"/>
      <c r="K28" s="582"/>
      <c r="L28" s="582"/>
      <c r="M28" s="582"/>
      <c r="N28" s="402"/>
    </row>
    <row r="29" spans="1:14" ht="39.75" customHeight="1" x14ac:dyDescent="0.15">
      <c r="A29" s="623" t="s">
        <v>301</v>
      </c>
      <c r="B29" s="623"/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  <c r="N29" s="403"/>
    </row>
  </sheetData>
  <mergeCells count="54">
    <mergeCell ref="A29:M29"/>
    <mergeCell ref="A25:D25"/>
    <mergeCell ref="E25:F25"/>
    <mergeCell ref="A26:D26"/>
    <mergeCell ref="E26:F26"/>
    <mergeCell ref="A27:F27"/>
    <mergeCell ref="A28:M28"/>
    <mergeCell ref="A22:D22"/>
    <mergeCell ref="E22:F22"/>
    <mergeCell ref="A23:D23"/>
    <mergeCell ref="E23:F23"/>
    <mergeCell ref="A24:D24"/>
    <mergeCell ref="E24:F24"/>
    <mergeCell ref="A19:D19"/>
    <mergeCell ref="E19:F19"/>
    <mergeCell ref="A20:D20"/>
    <mergeCell ref="E20:F20"/>
    <mergeCell ref="A21:D21"/>
    <mergeCell ref="E21:F21"/>
    <mergeCell ref="A16:D16"/>
    <mergeCell ref="E16:F16"/>
    <mergeCell ref="A17:D17"/>
    <mergeCell ref="E17:F17"/>
    <mergeCell ref="A18:D18"/>
    <mergeCell ref="E18:F18"/>
    <mergeCell ref="A13:D13"/>
    <mergeCell ref="E13:F13"/>
    <mergeCell ref="A14:D14"/>
    <mergeCell ref="E14:F14"/>
    <mergeCell ref="A15:D15"/>
    <mergeCell ref="E15:F15"/>
    <mergeCell ref="A10:D10"/>
    <mergeCell ref="E10:F10"/>
    <mergeCell ref="A11:D11"/>
    <mergeCell ref="E11:F11"/>
    <mergeCell ref="A12:D12"/>
    <mergeCell ref="E12:F12"/>
    <mergeCell ref="P5:T6"/>
    <mergeCell ref="A6:B6"/>
    <mergeCell ref="C6:D6"/>
    <mergeCell ref="A8:D9"/>
    <mergeCell ref="E8:F9"/>
    <mergeCell ref="G8:J8"/>
    <mergeCell ref="K8:K9"/>
    <mergeCell ref="L8:L9"/>
    <mergeCell ref="M8:M9"/>
    <mergeCell ref="N8:N9"/>
    <mergeCell ref="A1:N1"/>
    <mergeCell ref="P2:T2"/>
    <mergeCell ref="F3:G3"/>
    <mergeCell ref="J3:K3"/>
    <mergeCell ref="P3:T4"/>
    <mergeCell ref="C4:D4"/>
    <mergeCell ref="F4:G4"/>
  </mergeCells>
  <phoneticPr fontId="2" type="noConversion"/>
  <printOptions horizontalCentered="1"/>
  <pageMargins left="0.35433070866141736" right="0.51181102362204722" top="0.70866141732283472" bottom="0.35433070866141736" header="0.51181102362204722" footer="0.23622047244094491"/>
  <pageSetup paperSize="9" scale="65" orientation="portrait" r:id="rId1"/>
  <headerFooter alignWithMargins="0">
    <oddHeader>&amp;L[양식4-3]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23</vt:i4>
      </vt:variant>
      <vt:variant>
        <vt:lpstr>이름이 지정된 범위</vt:lpstr>
      </vt:variant>
      <vt:variant>
        <vt:i4>22</vt:i4>
      </vt:variant>
    </vt:vector>
  </HeadingPairs>
  <TitlesOfParts>
    <vt:vector size="45" baseType="lpstr">
      <vt:lpstr>제출요령</vt:lpstr>
      <vt:lpstr>표지</vt:lpstr>
      <vt:lpstr>양식1</vt:lpstr>
      <vt:lpstr>양식2</vt:lpstr>
      <vt:lpstr>양식3(평가표)</vt:lpstr>
      <vt:lpstr>양식4</vt:lpstr>
      <vt:lpstr>양식4-1</vt:lpstr>
      <vt:lpstr>양식4-2(책임감리원)</vt:lpstr>
      <vt:lpstr>양식4-2(책임감리원)-1</vt:lpstr>
      <vt:lpstr>양식4-2(책임감리원)-2</vt:lpstr>
      <vt:lpstr>양식4-3(보조감리원)</vt:lpstr>
      <vt:lpstr>양식4-3(보조감리원)-1</vt:lpstr>
      <vt:lpstr>양식4-3(보조감리원)-2</vt:lpstr>
      <vt:lpstr>양식4-4(비상주감리원)</vt:lpstr>
      <vt:lpstr>양식5(유사용역)</vt:lpstr>
      <vt:lpstr>양식6(입찰참가제한,영업정지)</vt:lpstr>
      <vt:lpstr>양식7(재정상태)</vt:lpstr>
      <vt:lpstr>양식8</vt:lpstr>
      <vt:lpstr>양식9</vt:lpstr>
      <vt:lpstr>양식10</vt:lpstr>
      <vt:lpstr>양식11</vt:lpstr>
      <vt:lpstr>작업계획및기법각서</vt:lpstr>
      <vt:lpstr>양식12</vt:lpstr>
      <vt:lpstr>양식1!Print_Area</vt:lpstr>
      <vt:lpstr>양식10!Print_Area</vt:lpstr>
      <vt:lpstr>양식11!Print_Area</vt:lpstr>
      <vt:lpstr>양식12!Print_Area</vt:lpstr>
      <vt:lpstr>양식2!Print_Area</vt:lpstr>
      <vt:lpstr>'양식3(평가표)'!Print_Area</vt:lpstr>
      <vt:lpstr>양식4!Print_Area</vt:lpstr>
      <vt:lpstr>'양식4-1'!Print_Area</vt:lpstr>
      <vt:lpstr>'양식4-2(책임감리원)'!Print_Area</vt:lpstr>
      <vt:lpstr>'양식4-2(책임감리원)-1'!Print_Area</vt:lpstr>
      <vt:lpstr>'양식4-2(책임감리원)-2'!Print_Area</vt:lpstr>
      <vt:lpstr>'양식4-3(보조감리원)'!Print_Area</vt:lpstr>
      <vt:lpstr>'양식4-3(보조감리원)-1'!Print_Area</vt:lpstr>
      <vt:lpstr>'양식4-3(보조감리원)-2'!Print_Area</vt:lpstr>
      <vt:lpstr>'양식4-4(비상주감리원)'!Print_Area</vt:lpstr>
      <vt:lpstr>'양식5(유사용역)'!Print_Area</vt:lpstr>
      <vt:lpstr>'양식6(입찰참가제한,영업정지)'!Print_Area</vt:lpstr>
      <vt:lpstr>양식8!Print_Area</vt:lpstr>
      <vt:lpstr>양식9!Print_Area</vt:lpstr>
      <vt:lpstr>작업계획및기법각서!Print_Area</vt:lpstr>
      <vt:lpstr>제출요령!Print_Area</vt:lpstr>
      <vt:lpstr>표지!Print_Area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사업수행능력평가서</dc:title>
  <dc:creator>우종호</dc:creator>
  <dc:description>(주)한국코아엔지니어링</dc:description>
  <cp:lastModifiedBy>hsmc_jaemu05</cp:lastModifiedBy>
  <cp:lastPrinted>2018-05-17T08:30:51Z</cp:lastPrinted>
  <dcterms:created xsi:type="dcterms:W3CDTF">2002-02-02T23:15:05Z</dcterms:created>
  <dcterms:modified xsi:type="dcterms:W3CDTF">2024-04-04T10:35:00Z</dcterms:modified>
</cp:coreProperties>
</file>